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.Z TFC 25 NE za WEB\"/>
    </mc:Choice>
  </mc:AlternateContent>
  <bookViews>
    <workbookView xWindow="0" yWindow="0" windowWidth="20730" windowHeight="11685" tabRatio="77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52511"/>
</workbook>
</file>

<file path=xl/calcChain.xml><?xml version="1.0" encoding="utf-8"?>
<calcChain xmlns="http://schemas.openxmlformats.org/spreadsheetml/2006/main">
  <c r="G27" i="35" l="1"/>
  <c r="G102" i="24" l="1"/>
  <c r="G51" i="34"/>
  <c r="B51" i="34"/>
  <c r="G78" i="42"/>
  <c r="B78" i="42"/>
  <c r="C66" i="25"/>
  <c r="G82" i="36"/>
  <c r="B82" i="36"/>
  <c r="A80" i="36"/>
  <c r="K68" i="42"/>
  <c r="J68" i="42"/>
  <c r="I68" i="42"/>
  <c r="H68" i="42"/>
  <c r="D66" i="42"/>
  <c r="D65" i="42"/>
  <c r="D64" i="42"/>
  <c r="D63" i="42"/>
  <c r="D62" i="42"/>
  <c r="D67" i="42" s="1"/>
  <c r="D58" i="42"/>
  <c r="D59" i="42" s="1"/>
  <c r="D68" i="42" s="1"/>
  <c r="K57" i="42"/>
  <c r="J57" i="42"/>
  <c r="I57" i="42"/>
  <c r="H57" i="42"/>
  <c r="D54" i="42"/>
  <c r="C52" i="34"/>
  <c r="H52" i="34"/>
  <c r="B128" i="24"/>
  <c r="F129" i="24"/>
  <c r="E57" i="25"/>
  <c r="D57" i="25"/>
  <c r="E32" i="44"/>
  <c r="F32" i="44"/>
  <c r="G32" i="44"/>
  <c r="H32" i="44"/>
  <c r="I32" i="44"/>
  <c r="J32" i="44"/>
  <c r="K32" i="44"/>
  <c r="L32" i="44"/>
  <c r="D32" i="44"/>
  <c r="D31" i="44"/>
  <c r="D34" i="44"/>
  <c r="D35" i="44" s="1"/>
  <c r="D15" i="44"/>
  <c r="D16" i="44" s="1"/>
  <c r="F46" i="42"/>
  <c r="G46" i="42"/>
  <c r="H46" i="42"/>
  <c r="E46" i="42"/>
  <c r="K34" i="42"/>
  <c r="J34" i="42"/>
  <c r="D37" i="34"/>
  <c r="D38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J35" i="42"/>
  <c r="K23" i="42"/>
  <c r="D45" i="42"/>
  <c r="D44" i="42"/>
  <c r="D43" i="42"/>
  <c r="D42" i="42"/>
  <c r="D41" i="42"/>
  <c r="D46" i="42" s="1"/>
  <c r="D38" i="42"/>
  <c r="D37" i="42"/>
  <c r="D39" i="42" s="1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 s="1"/>
  <c r="H27" i="42"/>
  <c r="G27" i="42"/>
  <c r="F27" i="42"/>
  <c r="K27" i="42"/>
  <c r="H19" i="42"/>
  <c r="I25" i="42"/>
  <c r="I24" i="42"/>
  <c r="I22" i="42"/>
  <c r="I21" i="42"/>
  <c r="I20" i="42"/>
  <c r="I16" i="42"/>
  <c r="I17" i="42" s="1"/>
  <c r="H79" i="42"/>
  <c r="C79" i="42"/>
  <c r="F23" i="34"/>
  <c r="F24" i="34" s="1"/>
  <c r="G23" i="34"/>
  <c r="G22" i="34" s="1"/>
  <c r="H23" i="34"/>
  <c r="I23" i="34"/>
  <c r="I24" i="34" s="1"/>
  <c r="J23" i="34"/>
  <c r="J24" i="34" s="1"/>
  <c r="K23" i="34"/>
  <c r="K22" i="34" s="1"/>
  <c r="L23" i="34"/>
  <c r="L24" i="34" s="1"/>
  <c r="M23" i="34"/>
  <c r="M24" i="34"/>
  <c r="N23" i="34"/>
  <c r="N22" i="34"/>
  <c r="O23" i="34"/>
  <c r="O22" i="34"/>
  <c r="P23" i="34"/>
  <c r="E23" i="34"/>
  <c r="E24" i="34" s="1"/>
  <c r="D26" i="34"/>
  <c r="D25" i="34"/>
  <c r="A2" i="34"/>
  <c r="B2" i="44"/>
  <c r="B2" i="42"/>
  <c r="D23" i="44"/>
  <c r="A20" i="44"/>
  <c r="D25" i="44"/>
  <c r="D26" i="44"/>
  <c r="D22" i="44"/>
  <c r="A6" i="44"/>
  <c r="D9" i="44"/>
  <c r="D10" i="44"/>
  <c r="D8" i="44"/>
  <c r="P19" i="34"/>
  <c r="O19" i="34"/>
  <c r="N19" i="34"/>
  <c r="M19" i="34"/>
  <c r="L19" i="34"/>
  <c r="K19" i="34"/>
  <c r="J19" i="34"/>
  <c r="I19" i="34"/>
  <c r="H19" i="34"/>
  <c r="G19" i="34"/>
  <c r="F19" i="34"/>
  <c r="D19" i="34" s="1"/>
  <c r="E19" i="34"/>
  <c r="D66" i="36"/>
  <c r="D65" i="36"/>
  <c r="F65" i="36" s="1"/>
  <c r="H72" i="36"/>
  <c r="I72" i="36" s="1"/>
  <c r="E28" i="36"/>
  <c r="E46" i="36" s="1"/>
  <c r="B56" i="24"/>
  <c r="B55" i="24"/>
  <c r="B39" i="24"/>
  <c r="B38" i="24"/>
  <c r="B74" i="21"/>
  <c r="E7" i="29"/>
  <c r="F6" i="24"/>
  <c r="F7" i="29" s="1"/>
  <c r="K19" i="42"/>
  <c r="J19" i="42"/>
  <c r="I19" i="42" s="1"/>
  <c r="J27" i="42"/>
  <c r="F19" i="42"/>
  <c r="G19" i="42"/>
  <c r="E19" i="42"/>
  <c r="E27" i="42"/>
  <c r="D7" i="42"/>
  <c r="D9" i="42"/>
  <c r="D6" i="42"/>
  <c r="D8" i="42"/>
  <c r="D10" i="42" s="1"/>
  <c r="K10" i="42"/>
  <c r="K35" i="42"/>
  <c r="E10" i="42"/>
  <c r="F10" i="42"/>
  <c r="G10" i="42"/>
  <c r="H10" i="42"/>
  <c r="I10" i="42"/>
  <c r="J10" i="42"/>
  <c r="D10" i="34"/>
  <c r="D11" i="34"/>
  <c r="D13" i="34"/>
  <c r="D14" i="34"/>
  <c r="D15" i="34"/>
  <c r="D16" i="34"/>
  <c r="D17" i="34"/>
  <c r="D20" i="34"/>
  <c r="D21" i="34"/>
  <c r="D36" i="34"/>
  <c r="D31" i="34"/>
  <c r="D32" i="34"/>
  <c r="D34" i="34"/>
  <c r="D39" i="34"/>
  <c r="D40" i="34" s="1"/>
  <c r="D42" i="34"/>
  <c r="D45" i="34"/>
  <c r="D46" i="34"/>
  <c r="B4" i="29"/>
  <c r="A52" i="29"/>
  <c r="D52" i="29"/>
  <c r="B53" i="29"/>
  <c r="E53" i="29"/>
  <c r="B3" i="25"/>
  <c r="D51" i="25"/>
  <c r="D50" i="25" s="1"/>
  <c r="E51" i="25"/>
  <c r="D54" i="25"/>
  <c r="E54" i="25"/>
  <c r="A66" i="25"/>
  <c r="B67" i="25"/>
  <c r="D67" i="25"/>
  <c r="B84" i="24"/>
  <c r="B90" i="24"/>
  <c r="A138" i="24"/>
  <c r="C138" i="24"/>
  <c r="B139" i="24"/>
  <c r="D139" i="24"/>
  <c r="B5" i="35"/>
  <c r="G39" i="35"/>
  <c r="G40" i="35"/>
  <c r="G41" i="35"/>
  <c r="G42" i="35"/>
  <c r="G43" i="35"/>
  <c r="A52" i="35"/>
  <c r="E52" i="35"/>
  <c r="B54" i="35"/>
  <c r="F54" i="35"/>
  <c r="B2" i="36"/>
  <c r="D64" i="36"/>
  <c r="F64" i="36" s="1"/>
  <c r="E7" i="36"/>
  <c r="E6" i="36"/>
  <c r="D67" i="36" s="1"/>
  <c r="G7" i="36"/>
  <c r="G6" i="36"/>
  <c r="H7" i="36"/>
  <c r="H6" i="36" s="1"/>
  <c r="H25" i="36"/>
  <c r="H24" i="36" s="1"/>
  <c r="H73" i="36" s="1"/>
  <c r="D26" i="36"/>
  <c r="D44" i="36" s="1"/>
  <c r="E26" i="36"/>
  <c r="E44" i="36" s="1"/>
  <c r="D27" i="36"/>
  <c r="D45" i="36" s="1"/>
  <c r="E27" i="36"/>
  <c r="E45" i="36" s="1"/>
  <c r="G25" i="36"/>
  <c r="D29" i="36"/>
  <c r="D47" i="36" s="1"/>
  <c r="E29" i="36"/>
  <c r="D30" i="36"/>
  <c r="D48" i="36" s="1"/>
  <c r="E30" i="36"/>
  <c r="E48" i="36" s="1"/>
  <c r="D31" i="36"/>
  <c r="D49" i="36" s="1"/>
  <c r="E31" i="36"/>
  <c r="D32" i="36"/>
  <c r="G65" i="36" s="1"/>
  <c r="I65" i="36" s="1"/>
  <c r="E32" i="36"/>
  <c r="E50" i="36" s="1"/>
  <c r="D33" i="36"/>
  <c r="G66" i="36" s="1"/>
  <c r="I66" i="36" s="1"/>
  <c r="E33" i="36"/>
  <c r="E51" i="36" s="1"/>
  <c r="D34" i="36"/>
  <c r="G68" i="36" s="1"/>
  <c r="I68" i="36" s="1"/>
  <c r="G43" i="36"/>
  <c r="G42" i="36" s="1"/>
  <c r="G53" i="36" s="1"/>
  <c r="H43" i="36"/>
  <c r="H42" i="36" s="1"/>
  <c r="E49" i="36"/>
  <c r="D68" i="36"/>
  <c r="F68" i="36" s="1"/>
  <c r="F70" i="36"/>
  <c r="F71" i="36"/>
  <c r="H71" i="36"/>
  <c r="F72" i="36"/>
  <c r="F73" i="36"/>
  <c r="F74" i="36"/>
  <c r="H74" i="36"/>
  <c r="I74" i="36"/>
  <c r="D75" i="36"/>
  <c r="E75" i="36"/>
  <c r="F75" i="36" s="1"/>
  <c r="B3" i="21"/>
  <c r="B68" i="21"/>
  <c r="F27" i="35"/>
  <c r="E50" i="25"/>
  <c r="D61" i="36"/>
  <c r="D30" i="34"/>
  <c r="E22" i="34"/>
  <c r="D34" i="42"/>
  <c r="D28" i="36"/>
  <c r="D46" i="36" s="1"/>
  <c r="I14" i="42"/>
  <c r="M22" i="34"/>
  <c r="D14" i="42"/>
  <c r="G61" i="36"/>
  <c r="I71" i="36"/>
  <c r="K24" i="34"/>
  <c r="H22" i="34"/>
  <c r="H24" i="34"/>
  <c r="G75" i="36"/>
  <c r="D4" i="42"/>
  <c r="G24" i="34"/>
  <c r="D37" i="44"/>
  <c r="D23" i="34"/>
  <c r="D22" i="34" s="1"/>
  <c r="N24" i="34"/>
  <c r="O24" i="34"/>
  <c r="F22" i="34"/>
  <c r="D5" i="21"/>
  <c r="A12" i="44"/>
  <c r="A28" i="44" s="1"/>
  <c r="D6" i="25"/>
  <c r="D49" i="25" s="1"/>
  <c r="B8" i="44"/>
  <c r="B22" i="44" s="1"/>
  <c r="D28" i="25"/>
  <c r="D50" i="36"/>
  <c r="H70" i="36"/>
  <c r="I70" i="36" s="1"/>
  <c r="G24" i="36"/>
  <c r="D47" i="42"/>
  <c r="I22" i="34"/>
  <c r="E76" i="36"/>
  <c r="D9" i="34"/>
  <c r="P22" i="34"/>
  <c r="P24" i="34"/>
  <c r="L22" i="34"/>
  <c r="J22" i="34"/>
  <c r="E6" i="25" l="1"/>
  <c r="G5" i="21"/>
  <c r="A4" i="34"/>
  <c r="D24" i="34"/>
  <c r="D23" i="42"/>
  <c r="D35" i="42"/>
  <c r="M4" i="34"/>
  <c r="I4" i="34"/>
  <c r="F4" i="34"/>
  <c r="D25" i="36"/>
  <c r="D41" i="34"/>
  <c r="N4" i="34"/>
  <c r="P4" i="34"/>
  <c r="D17" i="36"/>
  <c r="D51" i="36"/>
  <c r="G35" i="36"/>
  <c r="O4" i="34"/>
  <c r="D27" i="42"/>
  <c r="I27" i="42"/>
  <c r="E25" i="36"/>
  <c r="E24" i="36" s="1"/>
  <c r="G67" i="36" s="1"/>
  <c r="I67" i="36" s="1"/>
  <c r="D19" i="42"/>
  <c r="F66" i="36"/>
  <c r="D69" i="36"/>
  <c r="F69" i="36" s="1"/>
  <c r="D57" i="42"/>
  <c r="D44" i="34"/>
  <c r="D43" i="34"/>
  <c r="D29" i="34"/>
  <c r="D28" i="34"/>
  <c r="D12" i="34"/>
  <c r="I23" i="42"/>
  <c r="I35" i="42" s="1"/>
  <c r="I34" i="42"/>
  <c r="I73" i="36"/>
  <c r="H75" i="36"/>
  <c r="H76" i="36" s="1"/>
  <c r="F67" i="36"/>
  <c r="G17" i="36"/>
  <c r="D52" i="36"/>
  <c r="E47" i="36"/>
  <c r="E43" i="36" s="1"/>
  <c r="E42" i="36" s="1"/>
  <c r="D43" i="36"/>
  <c r="D42" i="36" s="1"/>
  <c r="L4" i="34" l="1"/>
  <c r="E4" i="34"/>
  <c r="K4" i="34"/>
  <c r="J4" i="34"/>
  <c r="H4" i="34"/>
  <c r="G4" i="34"/>
  <c r="E28" i="25"/>
  <c r="E49" i="25"/>
  <c r="D53" i="36"/>
  <c r="G64" i="36"/>
  <c r="D24" i="36"/>
  <c r="D35" i="36" s="1"/>
  <c r="A20" i="36" s="1"/>
  <c r="D76" i="36"/>
  <c r="I75" i="36"/>
  <c r="A38" i="36"/>
  <c r="G69" i="36" l="1"/>
  <c r="I64" i="36"/>
  <c r="F76" i="36"/>
  <c r="I69" i="36" l="1"/>
  <c r="A59" i="36" s="1"/>
  <c r="G76" i="36"/>
  <c r="I76" i="36" l="1"/>
  <c r="E60" i="25" l="1"/>
  <c r="D60" i="25"/>
</calcChain>
</file>

<file path=xl/sharedStrings.xml><?xml version="1.0" encoding="utf-8"?>
<sst xmlns="http://schemas.openxmlformats.org/spreadsheetml/2006/main" count="2911" uniqueCount="779">
  <si>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</si>
  <si>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</si>
  <si>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</si>
  <si>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</si>
  <si>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</si>
  <si>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</si>
  <si>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</si>
  <si>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</si>
  <si>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</si>
  <si>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</si>
  <si>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</si>
  <si>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</si>
  <si>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</si>
  <si>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</si>
  <si>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</si>
  <si>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</si>
  <si>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</si>
  <si>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</si>
  <si>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</si>
  <si>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</si>
  <si>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</si>
  <si>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</si>
  <si>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</si>
  <si>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</si>
  <si>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</si>
  <si>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</si>
  <si>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</si>
  <si>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</si>
  <si>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</si>
  <si>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</si>
  <si>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</si>
  <si>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</si>
  <si>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</si>
  <si>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</si>
  <si>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</si>
  <si>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</si>
  <si>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</si>
  <si>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</si>
  <si>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</si>
  <si>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</si>
  <si>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</si>
  <si>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</si>
  <si>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</si>
  <si>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</si>
  <si>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</si>
  <si>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</si>
  <si>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</si>
  <si>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</si>
  <si>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</si>
  <si>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</si>
  <si>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</si>
  <si>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</si>
  <si>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</si>
  <si>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</si>
  <si>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</si>
  <si>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</si>
  <si>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</si>
  <si>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</si>
  <si>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</si>
  <si>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</si>
  <si>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</si>
  <si>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</si>
  <si>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</si>
  <si>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</si>
  <si>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</si>
  <si>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</si>
  <si>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</si>
  <si>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</si>
  <si>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</si>
  <si>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</si>
  <si>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</si>
  <si>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</si>
  <si>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</si>
  <si>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</si>
  <si>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</si>
  <si>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</si>
  <si>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</si>
  <si>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</si>
  <si>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</si>
  <si>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</si>
  <si>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</si>
  <si>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</si>
  <si>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</si>
  <si>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</si>
  <si>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</si>
  <si>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</si>
  <si>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</si>
  <si>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</si>
  <si>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</si>
  <si>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</si>
  <si>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</si>
  <si>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</si>
  <si>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</si>
  <si>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</si>
  <si>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</si>
  <si>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</si>
  <si>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</si>
  <si>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</si>
  <si>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</si>
  <si>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</si>
  <si>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</si>
  <si>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</si>
  <si>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</si>
  <si>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</si>
  <si>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</si>
  <si>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</si>
  <si>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</si>
  <si>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</si>
  <si>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</si>
  <si>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</si>
  <si>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</si>
  <si>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</si>
  <si>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</si>
  <si>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</si>
  <si>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</si>
  <si>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</si>
  <si>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</si>
  <si>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</si>
  <si>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</si>
  <si>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</si>
  <si>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</si>
  <si>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</si>
  <si>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</si>
  <si>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</si>
  <si>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</si>
  <si>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</si>
  <si>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</si>
  <si>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</si>
  <si>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</si>
  <si>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</si>
  <si>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</si>
  <si>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</si>
  <si>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</si>
  <si>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</si>
  <si>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</si>
  <si>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</si>
  <si>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</si>
  <si>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</si>
  <si>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</si>
  <si>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</si>
  <si>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</si>
  <si>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</si>
  <si>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</si>
  <si>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</si>
  <si>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</si>
  <si>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</si>
  <si>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</si>
  <si>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</si>
  <si>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</si>
  <si>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</si>
  <si>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</si>
  <si>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</si>
  <si>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</si>
  <si>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</si>
  <si>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</si>
  <si>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</si>
  <si>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</si>
  <si>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</si>
  <si>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</si>
  <si>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</si>
  <si>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</si>
  <si>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</si>
  <si>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</si>
  <si>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</si>
  <si>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</si>
  <si>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</si>
  <si>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</si>
  <si>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</si>
  <si>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</si>
  <si>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</si>
  <si>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</si>
  <si>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</si>
  <si>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</si>
  <si>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</si>
  <si>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</si>
  <si>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</si>
  <si>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</si>
  <si>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</si>
  <si>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</si>
  <si>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</si>
  <si>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</si>
  <si>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</si>
  <si>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</si>
  <si>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</si>
  <si>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</si>
  <si>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</si>
  <si>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</si>
  <si>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</si>
  <si>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</si>
  <si>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</si>
  <si>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</si>
  <si>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</si>
  <si>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</si>
  <si>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</si>
  <si>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</si>
  <si>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</si>
  <si>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</si>
  <si>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</si>
  <si>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</si>
  <si>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</si>
  <si>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</si>
  <si>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</si>
  <si>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</si>
  <si>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</si>
  <si>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</si>
  <si>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</si>
  <si>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</si>
  <si>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</si>
  <si>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</si>
  <si>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</si>
  <si>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</si>
  <si>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</si>
  <si>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</si>
  <si>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</si>
  <si>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</si>
  <si>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</si>
  <si>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</si>
  <si>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</si>
  <si>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</si>
  <si>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</si>
  <si>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</si>
  <si>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</si>
  <si>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</si>
  <si>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</si>
  <si>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</si>
  <si>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</si>
  <si>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</si>
  <si>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</si>
  <si>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</si>
  <si>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</si>
  <si>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</si>
  <si>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</si>
  <si>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</si>
  <si>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</si>
  <si>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</si>
  <si>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</si>
  <si>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</si>
  <si>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</si>
  <si>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</si>
  <si>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</si>
  <si>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</si>
  <si>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</si>
  <si>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</si>
  <si>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</si>
  <si>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</si>
  <si>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</si>
  <si>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</si>
  <si>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</si>
  <si>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</si>
  <si>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</si>
  <si>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</si>
  <si>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</si>
  <si>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</si>
  <si>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</si>
  <si>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</si>
  <si>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</si>
  <si>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</si>
  <si>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</si>
  <si>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</si>
  <si>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</si>
  <si>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</si>
  <si>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</si>
  <si>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</si>
  <si>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</si>
  <si>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</si>
  <si>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</si>
  <si>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</si>
  <si>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</si>
  <si>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</si>
  <si>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</si>
  <si>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</si>
  <si>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</si>
  <si>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</si>
  <si>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</si>
  <si>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</si>
  <si>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</si>
  <si>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</si>
  <si>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</si>
  <si>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</si>
  <si>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</si>
  <si>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</si>
  <si>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</si>
  <si>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</si>
  <si>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</si>
  <si>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</si>
  <si>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</si>
  <si>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</si>
  <si>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</si>
  <si>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</si>
  <si>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</si>
  <si>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</si>
  <si>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</si>
  <si>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</si>
  <si>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</si>
  <si>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</si>
  <si>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</si>
  <si>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</si>
  <si>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</si>
  <si>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</si>
  <si>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</si>
  <si>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</si>
  <si>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</si>
  <si>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</si>
  <si>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</si>
  <si>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</si>
  <si>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</si>
  <si>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</si>
  <si>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</si>
  <si>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</si>
  <si>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</si>
  <si>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</si>
  <si>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</si>
  <si>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</si>
  <si>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</si>
  <si>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</si>
  <si>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</si>
  <si>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</si>
  <si>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</si>
  <si>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</si>
  <si>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</si>
  <si>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</si>
  <si>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</si>
  <si>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</si>
  <si>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</si>
  <si>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</si>
  <si>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</si>
  <si>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</si>
  <si>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</si>
  <si>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</si>
  <si>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</si>
  <si>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</si>
  <si>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</si>
  <si>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</si>
  <si>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</si>
  <si>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</si>
  <si>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</si>
  <si>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</si>
  <si>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</si>
  <si>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</si>
  <si>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</si>
  <si>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</si>
  <si>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</si>
  <si>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</si>
  <si>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</si>
  <si>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</si>
  <si>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</si>
  <si>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</si>
  <si>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</si>
  <si>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</si>
  <si>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</si>
  <si>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</si>
  <si>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</si>
  <si>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</si>
  <si>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</si>
  <si>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</si>
  <si>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</si>
  <si>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</si>
  <si>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</si>
  <si>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</si>
  <si>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</si>
  <si>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</si>
  <si>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</si>
  <si>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</si>
  <si>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</si>
  <si>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</si>
  <si>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</si>
  <si>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</si>
  <si>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</si>
  <si>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</si>
  <si>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</si>
  <si>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</si>
  <si>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</si>
  <si>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</si>
  <si>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</si>
  <si>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</si>
  <si>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</si>
  <si>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</si>
  <si>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</si>
  <si>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</si>
  <si>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</si>
  <si>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</si>
  <si>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</si>
  <si>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</si>
  <si>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</si>
  <si>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</si>
  <si>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</si>
  <si>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</si>
  <si>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</si>
  <si>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</si>
  <si>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</si>
  <si>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</si>
  <si>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</si>
  <si>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</si>
  <si>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</si>
  <si>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</si>
  <si>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</si>
  <si>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</si>
  <si>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</si>
  <si>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</si>
  <si>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</si>
  <si>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</si>
  <si>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</si>
  <si>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</si>
  <si>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</si>
  <si>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</si>
  <si>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</si>
  <si>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</si>
  <si>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</si>
  <si>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</si>
  <si>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</si>
  <si>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</si>
  <si>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</si>
  <si>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</si>
  <si>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</si>
  <si>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</si>
  <si>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</si>
  <si>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</si>
  <si>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</si>
  <si>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</si>
  <si>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</si>
  <si>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</si>
  <si>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</si>
  <si>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</si>
  <si>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</si>
  <si>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</si>
  <si>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</si>
  <si>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</si>
  <si>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</si>
  <si>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</si>
  <si>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</si>
  <si>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</si>
  <si>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</si>
  <si>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</si>
  <si>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</si>
  <si>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</si>
  <si>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</si>
  <si>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</si>
  <si>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</si>
  <si>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</si>
  <si>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</si>
  <si>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</si>
  <si>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</si>
  <si>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</si>
  <si>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</si>
  <si>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</si>
  <si>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</si>
  <si>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</si>
  <si>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</si>
  <si>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</si>
  <si>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</si>
  <si>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</si>
  <si>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</si>
  <si>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</si>
  <si>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</si>
  <si>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</si>
  <si>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</si>
  <si>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</si>
  <si>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</si>
  <si>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</si>
  <si>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</si>
  <si>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</si>
  <si>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</si>
  <si>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</si>
  <si>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</si>
  <si>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</si>
  <si>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</si>
  <si>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</si>
  <si>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</si>
  <si>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</si>
  <si>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</si>
  <si>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</si>
  <si>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</si>
  <si>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</si>
  <si>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</si>
  <si>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</si>
  <si>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</si>
  <si>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</si>
  <si>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</si>
  <si>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</si>
  <si>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</si>
  <si>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</si>
  <si>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</si>
  <si>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</si>
  <si>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</si>
  <si>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</si>
  <si>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</si>
  <si>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</si>
  <si>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</si>
  <si>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</si>
  <si>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</si>
  <si>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</si>
  <si>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</si>
  <si>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</si>
  <si>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</si>
  <si>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</si>
  <si>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</si>
  <si>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</si>
  <si>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</si>
  <si>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</si>
  <si>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</si>
  <si>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</si>
  <si>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</si>
  <si>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</si>
  <si>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</si>
  <si>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</si>
  <si>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</si>
  <si>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</si>
  <si>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</si>
  <si>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</si>
  <si>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</si>
  <si>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</si>
  <si>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</si>
  <si>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</si>
  <si>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</si>
  <si>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</si>
  <si>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</si>
  <si>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</si>
  <si>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</si>
  <si>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</si>
  <si>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</si>
  <si>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</si>
  <si>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</si>
  <si>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</si>
  <si>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</si>
  <si>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</si>
  <si>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</si>
  <si>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</si>
  <si>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</si>
  <si>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</si>
  <si>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</si>
  <si>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</si>
  <si>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</si>
  <si>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</si>
  <si>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</si>
  <si>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</si>
  <si>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</si>
  <si>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</si>
  <si>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</si>
  <si>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</si>
  <si>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</si>
  <si>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</si>
  <si>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</si>
  <si>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</si>
  <si>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</si>
  <si>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</si>
  <si>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</si>
  <si>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</si>
  <si>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</si>
  <si>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</si>
  <si>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</si>
  <si>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</si>
  <si>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</si>
  <si>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</si>
  <si>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</si>
  <si>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</si>
  <si>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</si>
  <si>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</si>
  <si>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</si>
  <si>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</si>
  <si>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</si>
  <si>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</si>
  <si>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</si>
  <si>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</si>
  <si>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</si>
  <si>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</si>
  <si>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</si>
  <si>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</si>
  <si>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</si>
  <si>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</si>
  <si>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</si>
  <si>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</si>
  <si>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</si>
  <si>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</si>
  <si>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</si>
  <si>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</si>
  <si>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</si>
  <si>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</si>
  <si>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</si>
  <si>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</si>
  <si>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</si>
  <si>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</si>
  <si>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</si>
  <si>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</si>
  <si>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</si>
  <si>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</si>
  <si>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</si>
  <si>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</si>
  <si>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</si>
  <si>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</si>
  <si>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</si>
  <si>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</si>
  <si>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</si>
  <si>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</si>
  <si>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</si>
  <si>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</si>
  <si>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</si>
  <si>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</si>
  <si>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</si>
  <si>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</si>
  <si>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</si>
  <si>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</si>
  <si>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</si>
  <si>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</si>
  <si>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</si>
  <si>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</si>
  <si>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</si>
  <si>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</si>
  <si>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</si>
  <si>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</si>
  <si>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</si>
  <si>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</si>
  <si>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</si>
  <si>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</si>
  <si>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</si>
  <si>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</si>
  <si>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</si>
  <si>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</si>
  <si>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</si>
  <si>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</si>
  <si>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</si>
  <si>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</si>
  <si>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</si>
  <si>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</si>
  <si>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</si>
  <si>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</si>
  <si>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</si>
  <si>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</si>
  <si>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</si>
  <si>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</si>
  <si>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</si>
  <si>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</si>
  <si>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</si>
  <si>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</si>
  <si>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</si>
  <si>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</si>
  <si>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</si>
  <si>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</si>
  <si>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</si>
  <si>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</si>
  <si>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</si>
  <si>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</si>
  <si>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</si>
  <si>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</si>
  <si>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</si>
  <si>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</si>
  <si>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</si>
  <si>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</si>
  <si>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</si>
  <si>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</si>
  <si>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</si>
  <si>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</si>
  <si>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</si>
  <si>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</si>
  <si>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</si>
  <si>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</si>
  <si>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</si>
  <si>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</si>
  <si>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</si>
  <si>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</si>
  <si>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</si>
  <si>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</si>
  <si>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</si>
  <si>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</si>
  <si>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</si>
  <si>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</si>
  <si>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</si>
  <si>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</si>
  <si>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</si>
  <si>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</si>
  <si>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</si>
  <si>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</si>
  <si>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</si>
  <si>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</si>
  <si>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</si>
  <si>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</si>
  <si>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</si>
  <si>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</si>
  <si>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</si>
  <si>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</si>
  <si>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</si>
  <si>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</si>
  <si>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</si>
  <si>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</si>
  <si>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</si>
  <si>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</si>
  <si>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</si>
  <si>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</si>
  <si>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</si>
  <si>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</si>
  <si>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</si>
  <si>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</si>
  <si>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</si>
  <si>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</si>
  <si>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</si>
  <si>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</si>
  <si>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</si>
  <si>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</si>
  <si>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</si>
  <si>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</si>
  <si>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</si>
  <si>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</si>
  <si>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</si>
  <si>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</si>
  <si>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</si>
  <si>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</si>
  <si>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</si>
  <si>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</si>
  <si>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</si>
  <si>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</si>
  <si>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</si>
  <si>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</si>
  <si>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</si>
  <si>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</si>
  <si>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</si>
  <si>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</si>
  <si>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</si>
  <si>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</si>
  <si>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</si>
  <si>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</si>
  <si>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</si>
  <si>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</si>
  <si>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</si>
  <si>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</si>
  <si>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</si>
  <si>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</si>
  <si>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</si>
  <si>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</si>
  <si>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</si>
  <si>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</si>
  <si>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</si>
  <si>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</si>
  <si>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</si>
  <si>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</si>
  <si>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</si>
  <si>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</si>
  <si>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</si>
  <si>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</si>
  <si>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</si>
  <si>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</si>
  <si>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</si>
  <si>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</si>
  <si>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</si>
  <si>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</si>
  <si>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</si>
  <si>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</si>
  <si>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</si>
  <si>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</si>
  <si>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</si>
  <si>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</si>
  <si>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</si>
  <si>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</si>
  <si>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</si>
  <si>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</si>
  <si>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</si>
  <si>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</si>
  <si>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</si>
  <si>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</si>
  <si>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</si>
  <si>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</si>
  <si>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</si>
  <si>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3'.2.</t>
  </si>
  <si>
    <t>Разход междиннопрегрята пара</t>
  </si>
  <si>
    <t>3'.3.</t>
  </si>
  <si>
    <t>Енталпия горещ междинен прегрев</t>
  </si>
  <si>
    <t>3'.4.</t>
  </si>
  <si>
    <t>Енталпия студен междинен прегрев</t>
  </si>
  <si>
    <t>3'.5.</t>
  </si>
  <si>
    <t>Финансов директор:</t>
  </si>
  <si>
    <t>/ Даниел Бойчев /</t>
  </si>
  <si>
    <t>Разлика в цена квоти Отчетни данни / план 2020/2021</t>
  </si>
  <si>
    <t>Справка за Привлечен капитал към 31.12.2021 г.</t>
  </si>
  <si>
    <t>ТЕЦ "Бобов дол" АД</t>
  </si>
  <si>
    <t>xxx</t>
  </si>
  <si>
    <t>ОТЧЕТ към 31.12.2023 г.</t>
  </si>
  <si>
    <t>Към 31.12.2023 г.</t>
  </si>
  <si>
    <t>01.07.2024-
30.06.2025</t>
  </si>
  <si>
    <t>/ Ч.Стойнев /</t>
  </si>
  <si>
    <t>ОТЧЕТ към 31.12.2024 г.</t>
  </si>
  <si>
    <t>Към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</si>
</sst>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ДВИГАТЕЛИ С ВЪТРЕШНО ГОРЕНЕ (ДВГ) (qe = &quot;#,##0&quot; kcal/kWh)&quot;"/>
    <numFmt numFmtId="206" formatCode="&quot;ГТ с КУ (qe = &quot;#,##0&quot; kcal/kWh)&quot;"/>
    <numFmt numFmtId="207" formatCode="&quot;ГТ с КУ и ПТ (ПГЦ) (qe = &quot;#,##0&quot; kcal/kWh)&quot;"/>
    <numFmt numFmtId="208" formatCode="&quot;ОТЧЕТ за &quot;0&quot; г.&quot;"/>
    <numFmt numFmtId="209" formatCode="&quot;ПРОГНОЗА от &quot;0.0000&quot; г.&quot;"/>
    <numFmt numFmtId="210" formatCode="&quot;ПРОГНОЗА &quot;0.0000&quot; г.&quot;"/>
    <numFmt numFmtId="211" formatCode="&quot;Справка за Привлечен капитал  към &quot;0.0000&quot; г.&quot;"/>
    <numFmt numFmtId="212" formatCode="&quot;Към &quot;0.0000&quot; г.&quot;"/>
    <numFmt numFmtId="213" formatCode="&quot;ПРОГНОЗНИ ПАРАМЕТРИ &quot;0.0000&quot; г.&quot;"/>
    <numFmt numFmtId="214" formatCode="&quot;КОЛИЧЕСТВЕНИ ПОКАЗАТЕЛИ ЗА ПРОИЗВОДИТЕЛЯ - &quot;0.0000&quot; г.&quot;"/>
    <numFmt numFmtId="215" formatCode="&quot;ПОКАЗАТЕЛИ ЗА ПРОИЗВОДИТЕЛЯ  И ПРЕНОСА - &quot;0.0000&quot; г.&quot;"/>
    <numFmt numFmtId="216" formatCode="&quot;от &quot;0.0000&quot; г.&quot;"/>
    <numFmt numFmtId="217" formatCode="&quot;ПРОГНОЗНИ ПАРАМЕТРИ НРП от &quot;0.0000&quot; г.&quot;"/>
    <numFmt numFmtId="218" formatCode="&quot;ПРОГНОЗА за НРП от &quot;0.0000&quot; г.&quot;"/>
    <numFmt numFmtId="219" formatCode="0.0"/>
  </numFmts>
  <fonts count="89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6"/>
      <color indexed="30"/>
      <name val="Times New Roman"/>
      <family val="1"/>
      <charset val="204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i/>
      <sz val="12"/>
      <color indexed="60"/>
      <name val="Times New Roman"/>
      <family val="1"/>
      <charset val="204"/>
    </font>
    <font>
      <b/>
      <u/>
      <sz val="9"/>
      <color indexed="10"/>
      <name val="Times New Roman"/>
      <family val="1"/>
      <charset val="204"/>
    </font>
    <font>
      <sz val="10"/>
      <color indexed="6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b/>
      <sz val="10"/>
      <color indexed="8"/>
      <name val="Courier New"/>
      <family val="3"/>
      <charset val="204"/>
    </font>
    <font>
      <sz val="8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3">
    <xf numFmtId="0" fontId="0" fillId="0" borderId="0"/>
    <xf numFmtId="173" fontId="2" fillId="0" borderId="0"/>
    <xf numFmtId="9" fontId="1" fillId="0" borderId="0" applyFont="0" applyFill="0" applyBorder="0" applyAlignment="0" applyProtection="0"/>
  </cellStyleXfs>
  <cellXfs count="859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2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2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2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1" fillId="2" borderId="1" xfId="0" applyNumberFormat="1" applyFont="1" applyFill="1" applyBorder="1" applyAlignment="1" applyProtection="1">
      <alignment horizontal="center"/>
      <protection locked="0"/>
    </xf>
    <xf numFmtId="3" fontId="31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4" fillId="3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2" borderId="8" xfId="0" applyNumberFormat="1" applyFont="1" applyFill="1" applyBorder="1" applyAlignment="1" applyProtection="1">
      <alignment vertical="center" wrapText="1"/>
      <protection locked="0"/>
    </xf>
    <xf numFmtId="187" fontId="15" fillId="2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2" borderId="1" xfId="0" applyNumberFormat="1" applyFont="1" applyFill="1" applyBorder="1" applyAlignment="1" applyProtection="1">
      <alignment vertical="center"/>
      <protection locked="0"/>
    </xf>
    <xf numFmtId="185" fontId="4" fillId="2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2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Fill="1" applyBorder="1" applyAlignment="1" applyProtection="1">
      <alignment horizontal="right" vertical="center"/>
      <protection hidden="1"/>
    </xf>
    <xf numFmtId="10" fontId="4" fillId="0" borderId="8" xfId="2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5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3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2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4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Protection="1"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1" fillId="0" borderId="0" xfId="0" applyFont="1" applyBorder="1" applyAlignment="1" applyProtection="1">
      <alignment horizontal="center"/>
      <protection hidden="1"/>
    </xf>
    <xf numFmtId="0" fontId="31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3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1" fillId="3" borderId="25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0" fontId="35" fillId="0" borderId="1" xfId="0" applyFont="1" applyBorder="1" applyAlignment="1" applyProtection="1">
      <alignment horizontal="center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1" fillId="0" borderId="0" xfId="0" applyNumberFormat="1" applyFont="1" applyProtection="1">
      <protection hidden="1"/>
    </xf>
    <xf numFmtId="3" fontId="31" fillId="0" borderId="25" xfId="0" applyNumberFormat="1" applyFont="1" applyBorder="1" applyAlignment="1" applyProtection="1">
      <alignment horizontal="center"/>
      <protection hidden="1"/>
    </xf>
    <xf numFmtId="0" fontId="31" fillId="0" borderId="3" xfId="0" applyFont="1" applyBorder="1" applyAlignment="1" applyProtection="1">
      <alignment horizontal="right"/>
      <protection hidden="1"/>
    </xf>
    <xf numFmtId="3" fontId="31" fillId="2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right"/>
      <protection hidden="1"/>
    </xf>
    <xf numFmtId="3" fontId="31" fillId="0" borderId="3" xfId="0" applyNumberFormat="1" applyFont="1" applyBorder="1" applyAlignment="1" applyProtection="1">
      <alignment horizontal="left"/>
      <protection hidden="1"/>
    </xf>
    <xf numFmtId="3" fontId="31" fillId="3" borderId="1" xfId="0" applyNumberFormat="1" applyFont="1" applyFill="1" applyBorder="1" applyAlignment="1" applyProtection="1">
      <alignment horizontal="center"/>
      <protection hidden="1"/>
    </xf>
    <xf numFmtId="10" fontId="31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1" fillId="0" borderId="3" xfId="0" applyNumberFormat="1" applyFont="1" applyBorder="1" applyAlignment="1" applyProtection="1">
      <alignment horizontal="left"/>
      <protection hidden="1"/>
    </xf>
    <xf numFmtId="3" fontId="31" fillId="0" borderId="1" xfId="0" applyNumberFormat="1" applyFont="1" applyFill="1" applyBorder="1" applyAlignment="1" applyProtection="1">
      <alignment horizontal="center"/>
      <protection hidden="1"/>
    </xf>
    <xf numFmtId="3" fontId="31" fillId="0" borderId="2" xfId="0" applyNumberFormat="1" applyFont="1" applyFill="1" applyBorder="1" applyAlignment="1" applyProtection="1">
      <alignment horizontal="center"/>
      <protection hidden="1"/>
    </xf>
    <xf numFmtId="3" fontId="36" fillId="0" borderId="3" xfId="0" applyNumberFormat="1" applyFont="1" applyFill="1" applyBorder="1" applyAlignment="1" applyProtection="1">
      <alignment horizontal="left"/>
      <protection hidden="1"/>
    </xf>
    <xf numFmtId="4" fontId="36" fillId="0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left"/>
      <protection hidden="1"/>
    </xf>
    <xf numFmtId="4" fontId="31" fillId="0" borderId="1" xfId="0" applyNumberFormat="1" applyFont="1" applyFill="1" applyBorder="1" applyAlignment="1" applyProtection="1">
      <alignment horizontal="center"/>
      <protection hidden="1"/>
    </xf>
    <xf numFmtId="170" fontId="67" fillId="3" borderId="1" xfId="0" applyNumberFormat="1" applyFont="1" applyFill="1" applyBorder="1" applyAlignment="1" applyProtection="1">
      <alignment horizontal="center"/>
      <protection hidden="1"/>
    </xf>
    <xf numFmtId="170" fontId="67" fillId="3" borderId="2" xfId="0" applyNumberFormat="1" applyFont="1" applyFill="1" applyBorder="1" applyAlignment="1" applyProtection="1">
      <alignment horizontal="center"/>
      <protection hidden="1"/>
    </xf>
    <xf numFmtId="0" fontId="35" fillId="4" borderId="25" xfId="0" applyFont="1" applyFill="1" applyBorder="1" applyAlignment="1" applyProtection="1">
      <alignment horizontal="center"/>
      <protection hidden="1"/>
    </xf>
    <xf numFmtId="0" fontId="35" fillId="4" borderId="3" xfId="0" applyFont="1" applyFill="1" applyBorder="1" applyAlignment="1" applyProtection="1">
      <alignment horizontal="center"/>
      <protection hidden="1"/>
    </xf>
    <xf numFmtId="0" fontId="35" fillId="4" borderId="1" xfId="0" applyFont="1" applyFill="1" applyBorder="1" applyAlignment="1" applyProtection="1">
      <alignment horizontal="center"/>
      <protection hidden="1"/>
    </xf>
    <xf numFmtId="10" fontId="31" fillId="0" borderId="2" xfId="0" applyNumberFormat="1" applyFont="1" applyBorder="1" applyAlignment="1" applyProtection="1">
      <alignment horizontal="center"/>
      <protection hidden="1"/>
    </xf>
    <xf numFmtId="3" fontId="31" fillId="0" borderId="1" xfId="0" applyNumberFormat="1" applyFont="1" applyBorder="1" applyAlignment="1" applyProtection="1">
      <alignment horizontal="center"/>
      <protection hidden="1"/>
    </xf>
    <xf numFmtId="3" fontId="31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2" fillId="3" borderId="1" xfId="0" applyNumberFormat="1" applyFont="1" applyFill="1" applyBorder="1" applyAlignment="1" applyProtection="1">
      <alignment horizontal="center"/>
      <protection hidden="1"/>
    </xf>
    <xf numFmtId="170" fontId="32" fillId="3" borderId="2" xfId="0" applyNumberFormat="1" applyFont="1" applyFill="1" applyBorder="1" applyAlignment="1" applyProtection="1">
      <alignment horizontal="center"/>
      <protection hidden="1"/>
    </xf>
    <xf numFmtId="3" fontId="35" fillId="3" borderId="1" xfId="0" applyNumberFormat="1" applyFont="1" applyFill="1" applyBorder="1" applyAlignment="1" applyProtection="1">
      <alignment horizontal="center"/>
      <protection hidden="1"/>
    </xf>
    <xf numFmtId="3" fontId="29" fillId="0" borderId="1" xfId="0" applyNumberFormat="1" applyFont="1" applyFill="1" applyBorder="1" applyAlignment="1" applyProtection="1">
      <alignment horizontal="center"/>
      <protection hidden="1"/>
    </xf>
    <xf numFmtId="0" fontId="31" fillId="0" borderId="26" xfId="0" applyFont="1" applyBorder="1" applyProtection="1">
      <protection hidden="1"/>
    </xf>
    <xf numFmtId="0" fontId="31" fillId="0" borderId="0" xfId="0" applyFont="1" applyBorder="1" applyProtection="1">
      <protection hidden="1"/>
    </xf>
    <xf numFmtId="0" fontId="31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1" fillId="0" borderId="0" xfId="0" applyFont="1" applyFill="1" applyProtection="1">
      <protection hidden="1"/>
    </xf>
    <xf numFmtId="0" fontId="31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68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69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68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68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3" borderId="1" xfId="2" applyNumberFormat="1" applyFont="1" applyFill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vertical="center"/>
      <protection hidden="1"/>
    </xf>
    <xf numFmtId="0" fontId="39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69" fillId="0" borderId="1" xfId="0" applyNumberFormat="1" applyFont="1" applyFill="1" applyBorder="1" applyAlignment="1" applyProtection="1">
      <alignment vertical="center"/>
      <protection hidden="1"/>
    </xf>
    <xf numFmtId="3" fontId="69" fillId="0" borderId="2" xfId="0" applyNumberFormat="1" applyFont="1" applyFill="1" applyBorder="1" applyAlignment="1" applyProtection="1">
      <alignment vertical="center"/>
      <protection hidden="1"/>
    </xf>
    <xf numFmtId="0" fontId="70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194" fontId="7" fillId="3" borderId="1" xfId="0" applyNumberFormat="1" applyFont="1" applyFill="1" applyBorder="1" applyAlignment="1" applyProtection="1">
      <alignment vertical="center"/>
      <protection hidden="1"/>
    </xf>
    <xf numFmtId="197" fontId="7" fillId="3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2" applyNumberFormat="1" applyFont="1" applyFill="1" applyBorder="1" applyAlignment="1" applyProtection="1">
      <alignment vertical="center"/>
      <protection hidden="1"/>
    </xf>
    <xf numFmtId="10" fontId="18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69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3" borderId="1" xfId="0" applyNumberFormat="1" applyFont="1" applyFill="1" applyBorder="1" applyAlignment="1" applyProtection="1">
      <alignment vertical="center"/>
      <protection hidden="1"/>
    </xf>
    <xf numFmtId="196" fontId="7" fillId="3" borderId="1" xfId="0" applyNumberFormat="1" applyFont="1" applyFill="1" applyBorder="1" applyAlignment="1" applyProtection="1">
      <alignment vertical="center"/>
      <protection hidden="1"/>
    </xf>
    <xf numFmtId="169" fontId="14" fillId="0" borderId="1" xfId="2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horizontal="right"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horizontal="right" vertical="center"/>
      <protection hidden="1"/>
    </xf>
    <xf numFmtId="0" fontId="53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3" fillId="0" borderId="1" xfId="0" applyNumberFormat="1" applyFont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4" fontId="52" fillId="0" borderId="6" xfId="0" applyNumberFormat="1" applyFont="1" applyFill="1" applyBorder="1" applyAlignment="1" applyProtection="1">
      <alignment vertical="center"/>
      <protection hidden="1"/>
    </xf>
    <xf numFmtId="0" fontId="69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5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6" fillId="0" borderId="1" xfId="0" applyNumberFormat="1" applyFont="1" applyBorder="1" applyAlignment="1" applyProtection="1">
      <alignment vertical="center"/>
      <protection hidden="1"/>
    </xf>
    <xf numFmtId="200" fontId="4" fillId="2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5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7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right" vertical="center"/>
      <protection locked="0"/>
    </xf>
    <xf numFmtId="198" fontId="7" fillId="2" borderId="1" xfId="0" applyNumberFormat="1" applyFont="1" applyFill="1" applyBorder="1" applyAlignment="1" applyProtection="1">
      <alignment vertical="center"/>
      <protection locked="0"/>
    </xf>
    <xf numFmtId="199" fontId="7" fillId="2" borderId="1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3" fontId="69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3" borderId="2" xfId="2" applyNumberFormat="1" applyFont="1" applyFill="1" applyBorder="1" applyAlignment="1" applyProtection="1">
      <alignment vertical="center"/>
      <protection hidden="1"/>
    </xf>
    <xf numFmtId="3" fontId="4" fillId="3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2" applyNumberFormat="1" applyFont="1" applyFill="1" applyBorder="1" applyAlignment="1" applyProtection="1">
      <alignment vertical="center"/>
      <protection hidden="1"/>
    </xf>
    <xf numFmtId="10" fontId="4" fillId="0" borderId="2" xfId="2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69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2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4" fontId="4" fillId="2" borderId="2" xfId="0" applyNumberFormat="1" applyFont="1" applyFill="1" applyBorder="1" applyAlignment="1" applyProtection="1">
      <alignment vertical="center"/>
      <protection locked="0"/>
    </xf>
    <xf numFmtId="2" fontId="73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5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68" fillId="0" borderId="0" xfId="0" applyFont="1" applyBorder="1" applyAlignment="1" applyProtection="1">
      <alignment vertical="center"/>
      <protection hidden="1"/>
    </xf>
    <xf numFmtId="2" fontId="55" fillId="0" borderId="2" xfId="0" applyNumberFormat="1" applyFont="1" applyBorder="1" applyAlignment="1" applyProtection="1">
      <alignment vertical="center"/>
      <protection hidden="1"/>
    </xf>
    <xf numFmtId="2" fontId="77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78" fillId="0" borderId="29" xfId="0" applyNumberFormat="1" applyFont="1" applyBorder="1" applyAlignment="1" applyProtection="1">
      <alignment vertical="center"/>
      <protection hidden="1"/>
    </xf>
    <xf numFmtId="2" fontId="78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79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49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0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3" borderId="1" xfId="2" applyNumberFormat="1" applyFont="1" applyFill="1" applyBorder="1" applyAlignment="1" applyProtection="1">
      <alignment horizontal="center" vertical="center"/>
      <protection locked="0"/>
    </xf>
    <xf numFmtId="166" fontId="4" fillId="3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6" fillId="2" borderId="1" xfId="0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2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2" applyNumberFormat="1" applyFont="1" applyBorder="1" applyAlignment="1" applyProtection="1">
      <alignment vertical="center"/>
    </xf>
    <xf numFmtId="167" fontId="4" fillId="0" borderId="2" xfId="2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69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3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09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2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6" fillId="0" borderId="2" xfId="0" applyNumberFormat="1" applyFont="1" applyFill="1" applyBorder="1" applyAlignment="1" applyProtection="1">
      <alignment horizontal="center"/>
      <protection hidden="1"/>
    </xf>
    <xf numFmtId="4" fontId="31" fillId="0" borderId="2" xfId="0" applyNumberFormat="1" applyFont="1" applyFill="1" applyBorder="1" applyAlignment="1" applyProtection="1">
      <alignment horizontal="center"/>
      <protection hidden="1"/>
    </xf>
    <xf numFmtId="3" fontId="31" fillId="0" borderId="34" xfId="0" applyNumberFormat="1" applyFont="1" applyBorder="1" applyAlignment="1" applyProtection="1">
      <alignment horizontal="center"/>
      <protection hidden="1"/>
    </xf>
    <xf numFmtId="3" fontId="31" fillId="3" borderId="4" xfId="0" applyNumberFormat="1" applyFont="1" applyFill="1" applyBorder="1" applyAlignment="1" applyProtection="1">
      <alignment horizontal="left"/>
      <protection hidden="1"/>
    </xf>
    <xf numFmtId="0" fontId="31" fillId="0" borderId="5" xfId="0" applyFont="1" applyBorder="1" applyAlignment="1" applyProtection="1">
      <alignment horizontal="center"/>
      <protection hidden="1"/>
    </xf>
    <xf numFmtId="171" fontId="31" fillId="3" borderId="5" xfId="0" applyNumberFormat="1" applyFont="1" applyFill="1" applyBorder="1" applyAlignment="1" applyProtection="1">
      <alignment horizontal="center"/>
      <protection hidden="1"/>
    </xf>
    <xf numFmtId="171" fontId="31" fillId="3" borderId="10" xfId="0" applyNumberFormat="1" applyFont="1" applyFill="1" applyBorder="1" applyAlignment="1" applyProtection="1">
      <alignment horizontal="center"/>
      <protection hidden="1"/>
    </xf>
    <xf numFmtId="189" fontId="12" fillId="2" borderId="1" xfId="0" applyNumberFormat="1" applyFont="1" applyFill="1" applyBorder="1" applyAlignment="1" applyProtection="1">
      <alignment vertical="center"/>
      <protection locked="0"/>
    </xf>
    <xf numFmtId="213" fontId="4" fillId="0" borderId="1" xfId="0" applyNumberFormat="1" applyFont="1" applyBorder="1" applyAlignment="1" applyProtection="1">
      <alignment vertical="top" wrapText="1"/>
      <protection hidden="1"/>
    </xf>
    <xf numFmtId="213" fontId="4" fillId="0" borderId="1" xfId="0" applyNumberFormat="1" applyFont="1" applyBorder="1" applyAlignment="1" applyProtection="1">
      <alignment vertical="top"/>
      <protection hidden="1"/>
    </xf>
    <xf numFmtId="213" fontId="4" fillId="0" borderId="1" xfId="0" applyNumberFormat="1" applyFont="1" applyBorder="1" applyAlignment="1" applyProtection="1">
      <alignment vertical="center"/>
      <protection hidden="1"/>
    </xf>
    <xf numFmtId="189" fontId="12" fillId="2" borderId="1" xfId="0" applyNumberFormat="1" applyFont="1" applyFill="1" applyBorder="1" applyAlignment="1" applyProtection="1">
      <alignment horizontal="center" vertical="top" wrapText="1"/>
      <protection locked="0"/>
    </xf>
    <xf numFmtId="3" fontId="29" fillId="3" borderId="3" xfId="0" applyNumberFormat="1" applyFont="1" applyFill="1" applyBorder="1" applyAlignment="1" applyProtection="1">
      <alignment horizontal="left" vertical="center"/>
      <protection hidden="1"/>
    </xf>
    <xf numFmtId="3" fontId="32" fillId="0" borderId="3" xfId="0" applyNumberFormat="1" applyFont="1" applyBorder="1" applyAlignment="1" applyProtection="1">
      <alignment horizontal="left" vertical="center"/>
      <protection hidden="1"/>
    </xf>
    <xf numFmtId="3" fontId="31" fillId="0" borderId="0" xfId="0" applyNumberFormat="1" applyFont="1" applyBorder="1" applyAlignment="1" applyProtection="1">
      <alignment horizontal="center"/>
      <protection hidden="1"/>
    </xf>
    <xf numFmtId="0" fontId="31" fillId="0" borderId="0" xfId="0" applyFont="1" applyFill="1" applyBorder="1" applyAlignment="1" applyProtection="1">
      <alignment horizontal="right"/>
      <protection hidden="1"/>
    </xf>
    <xf numFmtId="3" fontId="35" fillId="3" borderId="0" xfId="0" applyNumberFormat="1" applyFont="1" applyFill="1" applyBorder="1" applyAlignment="1" applyProtection="1">
      <alignment horizontal="center"/>
      <protection hidden="1"/>
    </xf>
    <xf numFmtId="3" fontId="29" fillId="0" borderId="2" xfId="0" applyNumberFormat="1" applyFont="1" applyFill="1" applyBorder="1" applyAlignment="1" applyProtection="1">
      <alignment horizontal="center"/>
      <protection hidden="1"/>
    </xf>
    <xf numFmtId="3" fontId="31" fillId="2" borderId="2" xfId="0" applyNumberFormat="1" applyFont="1" applyFill="1" applyBorder="1" applyAlignment="1" applyProtection="1">
      <alignment horizontal="center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3" fontId="35" fillId="3" borderId="13" xfId="0" applyNumberFormat="1" applyFont="1" applyFill="1" applyBorder="1" applyAlignment="1" applyProtection="1">
      <alignment horizontal="center"/>
      <protection hidden="1"/>
    </xf>
    <xf numFmtId="3" fontId="31" fillId="2" borderId="13" xfId="0" applyNumberFormat="1" applyFont="1" applyFill="1" applyBorder="1" applyAlignment="1" applyProtection="1">
      <alignment horizontal="center"/>
      <protection hidden="1"/>
    </xf>
    <xf numFmtId="3" fontId="31" fillId="2" borderId="35" xfId="0" applyNumberFormat="1" applyFont="1" applyFill="1" applyBorder="1" applyAlignment="1" applyProtection="1">
      <alignment horizontal="center"/>
      <protection hidden="1"/>
    </xf>
    <xf numFmtId="3" fontId="35" fillId="3" borderId="10" xfId="0" applyNumberFormat="1" applyFont="1" applyFill="1" applyBorder="1" applyAlignment="1" applyProtection="1">
      <alignment horizontal="center"/>
      <protection hidden="1"/>
    </xf>
    <xf numFmtId="3" fontId="36" fillId="0" borderId="6" xfId="0" applyNumberFormat="1" applyFont="1" applyFill="1" applyBorder="1" applyAlignment="1" applyProtection="1">
      <alignment horizontal="left"/>
      <protection hidden="1"/>
    </xf>
    <xf numFmtId="0" fontId="36" fillId="0" borderId="6" xfId="0" applyFont="1" applyFill="1" applyBorder="1" applyAlignment="1" applyProtection="1">
      <alignment horizontal="right"/>
      <protection hidden="1"/>
    </xf>
    <xf numFmtId="0" fontId="31" fillId="0" borderId="6" xfId="0" applyFont="1" applyFill="1" applyBorder="1" applyAlignment="1" applyProtection="1">
      <alignment horizontal="right"/>
      <protection hidden="1"/>
    </xf>
    <xf numFmtId="0" fontId="31" fillId="0" borderId="36" xfId="0" applyFont="1" applyFill="1" applyBorder="1" applyAlignment="1" applyProtection="1">
      <alignment horizontal="right"/>
      <protection hidden="1"/>
    </xf>
    <xf numFmtId="3" fontId="31" fillId="0" borderId="37" xfId="0" applyNumberFormat="1" applyFont="1" applyBorder="1" applyAlignment="1" applyProtection="1">
      <alignment horizontal="center"/>
      <protection hidden="1"/>
    </xf>
    <xf numFmtId="3" fontId="31" fillId="3" borderId="37" xfId="0" applyNumberFormat="1" applyFont="1" applyFill="1" applyBorder="1" applyAlignment="1" applyProtection="1">
      <alignment horizontal="center"/>
      <protection hidden="1"/>
    </xf>
    <xf numFmtId="3" fontId="31" fillId="0" borderId="38" xfId="0" applyNumberFormat="1" applyFont="1" applyBorder="1" applyAlignment="1" applyProtection="1">
      <alignment horizontal="center"/>
      <protection hidden="1"/>
    </xf>
    <xf numFmtId="3" fontId="31" fillId="0" borderId="39" xfId="0" applyNumberFormat="1" applyFont="1" applyBorder="1" applyAlignment="1" applyProtection="1">
      <alignment horizontal="center"/>
      <protection hidden="1"/>
    </xf>
    <xf numFmtId="3" fontId="31" fillId="0" borderId="19" xfId="0" applyNumberFormat="1" applyFont="1" applyBorder="1" applyAlignment="1" applyProtection="1">
      <alignment horizontal="left"/>
      <protection hidden="1"/>
    </xf>
    <xf numFmtId="3" fontId="34" fillId="3" borderId="9" xfId="0" applyNumberFormat="1" applyFont="1" applyFill="1" applyBorder="1" applyAlignment="1" applyProtection="1">
      <alignment horizontal="center"/>
      <protection hidden="1"/>
    </xf>
    <xf numFmtId="171" fontId="31" fillId="0" borderId="9" xfId="0" applyNumberFormat="1" applyFont="1" applyBorder="1" applyAlignment="1" applyProtection="1">
      <alignment horizontal="center"/>
      <protection hidden="1"/>
    </xf>
    <xf numFmtId="171" fontId="31" fillId="0" borderId="33" xfId="0" applyNumberFormat="1" applyFont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left"/>
      <protection hidden="1"/>
    </xf>
    <xf numFmtId="3" fontId="34" fillId="3" borderId="5" xfId="0" applyNumberFormat="1" applyFont="1" applyFill="1" applyBorder="1" applyAlignment="1" applyProtection="1">
      <alignment horizontal="center"/>
      <protection hidden="1"/>
    </xf>
    <xf numFmtId="171" fontId="31" fillId="0" borderId="5" xfId="0" applyNumberFormat="1" applyFont="1" applyBorder="1" applyAlignment="1" applyProtection="1">
      <alignment horizontal="center"/>
      <protection hidden="1"/>
    </xf>
    <xf numFmtId="171" fontId="31" fillId="0" borderId="10" xfId="0" applyNumberFormat="1" applyFont="1" applyBorder="1" applyAlignment="1" applyProtection="1">
      <alignment horizontal="center"/>
      <protection hidden="1"/>
    </xf>
    <xf numFmtId="3" fontId="36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8" fillId="0" borderId="1" xfId="0" applyNumberFormat="1" applyFont="1" applyFill="1" applyBorder="1" applyAlignment="1" applyProtection="1">
      <alignment vertical="center"/>
      <protection hidden="1"/>
    </xf>
    <xf numFmtId="3" fontId="51" fillId="0" borderId="1" xfId="0" applyNumberFormat="1" applyFont="1" applyFill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vertical="center"/>
      <protection hidden="1"/>
    </xf>
    <xf numFmtId="0" fontId="49" fillId="0" borderId="1" xfId="0" applyFont="1" applyBorder="1" applyAlignment="1" applyProtection="1">
      <alignment vertical="center"/>
      <protection hidden="1"/>
    </xf>
    <xf numFmtId="2" fontId="18" fillId="2" borderId="1" xfId="0" applyNumberFormat="1" applyFont="1" applyFill="1" applyBorder="1" applyAlignment="1" applyProtection="1">
      <alignment vertical="center"/>
      <protection locked="0"/>
    </xf>
    <xf numFmtId="2" fontId="18" fillId="2" borderId="2" xfId="0" applyNumberFormat="1" applyFont="1" applyFill="1" applyBorder="1" applyAlignment="1" applyProtection="1">
      <alignment vertical="center"/>
      <protection locked="0"/>
    </xf>
    <xf numFmtId="0" fontId="58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1" fillId="0" borderId="3" xfId="0" applyNumberFormat="1" applyFont="1" applyBorder="1" applyAlignment="1" applyProtection="1">
      <alignment horizontal="center"/>
      <protection hidden="1"/>
    </xf>
    <xf numFmtId="3" fontId="31" fillId="3" borderId="2" xfId="0" applyNumberFormat="1" applyFont="1" applyFill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center"/>
      <protection hidden="1"/>
    </xf>
    <xf numFmtId="0" fontId="58" fillId="0" borderId="5" xfId="0" applyFont="1" applyFill="1" applyBorder="1" applyAlignment="1" applyProtection="1">
      <alignment horizontal="left"/>
      <protection hidden="1"/>
    </xf>
    <xf numFmtId="3" fontId="38" fillId="2" borderId="5" xfId="0" applyNumberFormat="1" applyFont="1" applyFill="1" applyBorder="1" applyAlignment="1" applyProtection="1">
      <alignment horizontal="center"/>
      <protection hidden="1"/>
    </xf>
    <xf numFmtId="0" fontId="31" fillId="0" borderId="40" xfId="0" applyFont="1" applyFill="1" applyBorder="1" applyAlignment="1" applyProtection="1">
      <alignment horizontal="left"/>
      <protection hidden="1"/>
    </xf>
    <xf numFmtId="10" fontId="17" fillId="0" borderId="1" xfId="2" applyNumberFormat="1" applyFont="1" applyFill="1" applyBorder="1" applyAlignment="1" applyProtection="1">
      <alignment horizontal="center" vertical="center"/>
    </xf>
    <xf numFmtId="10" fontId="15" fillId="0" borderId="2" xfId="2" applyNumberFormat="1" applyFont="1" applyFill="1" applyBorder="1" applyAlignment="1" applyProtection="1">
      <alignment horizontal="center" vertical="center"/>
    </xf>
    <xf numFmtId="10" fontId="17" fillId="0" borderId="2" xfId="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3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0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0" fontId="80" fillId="3" borderId="1" xfId="0" applyFont="1" applyFill="1" applyBorder="1" applyAlignment="1" applyProtection="1">
      <alignment horizontal="left" vertical="center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2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2" applyNumberFormat="1" applyFont="1" applyFill="1" applyBorder="1" applyAlignment="1" applyProtection="1">
      <alignment horizontal="center" vertical="center"/>
    </xf>
    <xf numFmtId="3" fontId="81" fillId="0" borderId="1" xfId="0" applyNumberFormat="1" applyFont="1" applyFill="1" applyBorder="1" applyAlignment="1" applyProtection="1">
      <alignment horizontal="right" vertical="center"/>
    </xf>
    <xf numFmtId="3" fontId="81" fillId="0" borderId="2" xfId="0" applyNumberFormat="1" applyFont="1" applyFill="1" applyBorder="1" applyAlignment="1" applyProtection="1">
      <alignment horizontal="right" vertical="center"/>
    </xf>
    <xf numFmtId="0" fontId="75" fillId="3" borderId="2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vertical="center"/>
    </xf>
    <xf numFmtId="0" fontId="4" fillId="3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2" fillId="3" borderId="21" xfId="0" applyFont="1" applyFill="1" applyBorder="1" applyAlignment="1" applyProtection="1">
      <alignment horizontal="left" vertical="center"/>
    </xf>
    <xf numFmtId="0" fontId="82" fillId="3" borderId="21" xfId="0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6" fontId="18" fillId="3" borderId="18" xfId="0" applyNumberFormat="1" applyFont="1" applyFill="1" applyBorder="1" applyAlignment="1" applyProtection="1">
      <alignment horizontal="center" vertical="center" wrapText="1"/>
      <protection hidden="1"/>
    </xf>
    <xf numFmtId="216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35" fillId="4" borderId="8" xfId="0" applyFont="1" applyFill="1" applyBorder="1" applyAlignment="1" applyProtection="1">
      <alignment horizontal="center"/>
      <protection hidden="1"/>
    </xf>
    <xf numFmtId="0" fontId="35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1" fillId="0" borderId="8" xfId="0" applyNumberFormat="1" applyFont="1" applyBorder="1" applyAlignment="1" applyProtection="1">
      <alignment horizontal="center" vertical="center"/>
      <protection hidden="1"/>
    </xf>
    <xf numFmtId="216" fontId="11" fillId="0" borderId="33" xfId="0" applyNumberFormat="1" applyFont="1" applyFill="1" applyBorder="1" applyAlignment="1" applyProtection="1">
      <alignment horizontal="center" vertical="center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187" fontId="15" fillId="5" borderId="8" xfId="0" applyNumberFormat="1" applyFont="1" applyFill="1" applyBorder="1" applyAlignment="1" applyProtection="1">
      <alignment vertical="center" wrapText="1"/>
      <protection locked="0"/>
    </xf>
    <xf numFmtId="0" fontId="4" fillId="5" borderId="1" xfId="0" applyFont="1" applyFill="1" applyBorder="1" applyAlignment="1" applyProtection="1">
      <alignment horizontal="center" vertical="center"/>
      <protection hidden="1"/>
    </xf>
    <xf numFmtId="3" fontId="13" fillId="3" borderId="28" xfId="0" applyNumberFormat="1" applyFont="1" applyFill="1" applyBorder="1" applyAlignment="1" applyProtection="1">
      <alignment vertical="center"/>
      <protection hidden="1"/>
    </xf>
    <xf numFmtId="0" fontId="83" fillId="3" borderId="1" xfId="0" applyFont="1" applyFill="1" applyBorder="1"/>
    <xf numFmtId="0" fontId="81" fillId="3" borderId="1" xfId="0" applyFont="1" applyFill="1" applyBorder="1" applyAlignment="1" applyProtection="1">
      <alignment horizontal="center" vertical="center"/>
    </xf>
    <xf numFmtId="0" fontId="84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/>
    </xf>
    <xf numFmtId="0" fontId="17" fillId="3" borderId="1" xfId="0" applyFont="1" applyFill="1" applyBorder="1" applyAlignment="1" applyProtection="1">
      <alignment horizontal="left" vertical="center"/>
    </xf>
    <xf numFmtId="10" fontId="85" fillId="2" borderId="1" xfId="2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center"/>
      <protection locked="0"/>
    </xf>
    <xf numFmtId="10" fontId="15" fillId="2" borderId="1" xfId="2" applyNumberFormat="1" applyFont="1" applyFill="1" applyBorder="1" applyAlignment="1" applyProtection="1">
      <alignment horizontal="center" vertical="center"/>
      <protection locked="0"/>
    </xf>
    <xf numFmtId="10" fontId="4" fillId="0" borderId="0" xfId="0" applyNumberFormat="1" applyFont="1" applyAlignment="1" applyProtection="1">
      <alignment vertical="center"/>
    </xf>
    <xf numFmtId="10" fontId="85" fillId="2" borderId="28" xfId="2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right" vertical="center"/>
      <protection hidden="1"/>
    </xf>
    <xf numFmtId="3" fontId="4" fillId="0" borderId="28" xfId="0" applyNumberFormat="1" applyFont="1" applyBorder="1" applyAlignment="1" applyProtection="1">
      <alignment vertical="center"/>
      <protection hidden="1"/>
    </xf>
    <xf numFmtId="3" fontId="4" fillId="0" borderId="0" xfId="0" applyNumberFormat="1" applyFont="1" applyProtection="1">
      <protection hidden="1"/>
    </xf>
    <xf numFmtId="0" fontId="4" fillId="2" borderId="1" xfId="0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/>
    </xf>
    <xf numFmtId="3" fontId="4" fillId="3" borderId="28" xfId="0" applyNumberFormat="1" applyFont="1" applyFill="1" applyBorder="1" applyAlignment="1" applyProtection="1">
      <alignment vertical="center"/>
      <protection hidden="1"/>
    </xf>
    <xf numFmtId="3" fontId="4" fillId="2" borderId="28" xfId="0" applyNumberFormat="1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219" fontId="4" fillId="0" borderId="0" xfId="0" applyNumberFormat="1" applyFont="1" applyAlignment="1" applyProtection="1">
      <alignment vertical="center"/>
      <protection hidden="1"/>
    </xf>
    <xf numFmtId="3" fontId="4" fillId="3" borderId="6" xfId="0" applyNumberFormat="1" applyFont="1" applyFill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</xf>
    <xf numFmtId="219" fontId="4" fillId="0" borderId="0" xfId="0" applyNumberFormat="1" applyFont="1" applyAlignment="1" applyProtection="1">
      <alignment vertical="center"/>
    </xf>
    <xf numFmtId="0" fontId="87" fillId="0" borderId="0" xfId="0" applyFont="1" applyAlignment="1" applyProtection="1">
      <alignment vertical="center"/>
      <protection hidden="1"/>
    </xf>
    <xf numFmtId="1" fontId="87" fillId="0" borderId="0" xfId="0" applyNumberFormat="1" applyFont="1" applyAlignment="1" applyProtection="1">
      <alignment vertical="center"/>
      <protection hidden="1"/>
    </xf>
    <xf numFmtId="219" fontId="87" fillId="0" borderId="0" xfId="0" applyNumberFormat="1" applyFont="1" applyAlignment="1" applyProtection="1">
      <alignment vertical="center"/>
      <protection hidden="1"/>
    </xf>
    <xf numFmtId="4" fontId="87" fillId="0" borderId="0" xfId="0" applyNumberFormat="1" applyFont="1" applyAlignment="1" applyProtection="1">
      <alignment vertical="center"/>
      <protection hidden="1"/>
    </xf>
    <xf numFmtId="219" fontId="88" fillId="0" borderId="0" xfId="0" applyNumberFormat="1" applyFont="1" applyAlignment="1" applyProtection="1">
      <alignment vertical="center"/>
      <protection hidden="1"/>
    </xf>
    <xf numFmtId="4" fontId="4" fillId="0" borderId="0" xfId="0" applyNumberFormat="1" applyFont="1" applyAlignment="1" applyProtection="1">
      <alignment vertical="center"/>
    </xf>
    <xf numFmtId="169" fontId="4" fillId="0" borderId="0" xfId="0" applyNumberFormat="1" applyFont="1" applyAlignment="1" applyProtection="1">
      <alignment vertical="center"/>
    </xf>
    <xf numFmtId="2" fontId="74" fillId="3" borderId="2" xfId="0" applyNumberFormat="1" applyFont="1" applyFill="1" applyBorder="1" applyAlignment="1" applyProtection="1">
      <alignment vertical="center"/>
    </xf>
    <xf numFmtId="0" fontId="4" fillId="0" borderId="55" xfId="0" applyFont="1" applyBorder="1" applyAlignment="1" applyProtection="1">
      <alignment vertical="center"/>
      <protection hidden="1"/>
    </xf>
    <xf numFmtId="167" fontId="4" fillId="0" borderId="55" xfId="0" applyNumberFormat="1" applyFont="1" applyBorder="1" applyAlignment="1" applyProtection="1">
      <alignment vertical="center"/>
      <protection hidden="1"/>
    </xf>
    <xf numFmtId="4" fontId="52" fillId="0" borderId="2" xfId="0" applyNumberFormat="1" applyFont="1" applyFill="1" applyBorder="1" applyAlignment="1" applyProtection="1">
      <alignment vertical="center"/>
      <protection hidden="1"/>
    </xf>
    <xf numFmtId="2" fontId="74" fillId="3" borderId="1" xfId="0" applyNumberFormat="1" applyFont="1" applyFill="1" applyBorder="1" applyAlignment="1" applyProtection="1">
      <alignment vertical="center"/>
    </xf>
    <xf numFmtId="3" fontId="4" fillId="2" borderId="1" xfId="0" applyNumberFormat="1" applyFont="1" applyFill="1" applyBorder="1" applyAlignment="1" applyProtection="1">
      <alignment horizontal="center"/>
      <protection locked="0"/>
    </xf>
    <xf numFmtId="3" fontId="38" fillId="2" borderId="10" xfId="0" applyNumberFormat="1" applyFont="1" applyFill="1" applyBorder="1" applyAlignment="1" applyProtection="1">
      <alignment horizont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hidden="1"/>
    </xf>
    <xf numFmtId="192" fontId="10" fillId="0" borderId="21" xfId="0" applyNumberFormat="1" applyFont="1" applyFill="1" applyBorder="1" applyAlignment="1" applyProtection="1">
      <alignment horizontal="center" vertical="center" wrapText="1"/>
      <protection hidden="1"/>
    </xf>
    <xf numFmtId="3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1" fillId="2" borderId="1" xfId="0" applyNumberFormat="1" applyFont="1" applyFill="1" applyBorder="1" applyAlignment="1" applyProtection="1">
      <alignment horizontal="right" vertical="center"/>
      <protection locked="0"/>
    </xf>
    <xf numFmtId="3" fontId="1" fillId="2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 applyProtection="1">
      <alignment horizontal="center"/>
      <protection locked="0"/>
    </xf>
    <xf numFmtId="3" fontId="3" fillId="0" borderId="1" xfId="0" applyNumberFormat="1" applyFont="1" applyFill="1" applyBorder="1" applyAlignment="1" applyProtection="1">
      <alignment horizontal="left" vertical="justify"/>
      <protection hidden="1"/>
    </xf>
    <xf numFmtId="192" fontId="4" fillId="0" borderId="2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8" fontId="7" fillId="0" borderId="43" xfId="0" applyNumberFormat="1" applyFont="1" applyBorder="1" applyAlignment="1" applyProtection="1">
      <alignment horizontal="center" vertical="center"/>
      <protection hidden="1"/>
    </xf>
    <xf numFmtId="218" fontId="7" fillId="0" borderId="44" xfId="0" applyNumberFormat="1" applyFont="1" applyBorder="1" applyAlignment="1" applyProtection="1">
      <alignment horizontal="center" vertical="center"/>
      <protection hidden="1"/>
    </xf>
    <xf numFmtId="218" fontId="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5" fontId="4" fillId="0" borderId="9" xfId="0" applyNumberFormat="1" applyFont="1" applyBorder="1" applyAlignment="1" applyProtection="1">
      <alignment horizontal="center" vertical="center" wrapText="1"/>
    </xf>
    <xf numFmtId="210" fontId="4" fillId="0" borderId="9" xfId="0" applyNumberFormat="1" applyFont="1" applyBorder="1" applyAlignment="1" applyProtection="1">
      <alignment horizontal="center" vertical="center" wrapText="1"/>
    </xf>
    <xf numFmtId="210" fontId="4" fillId="0" borderId="33" xfId="0" applyNumberFormat="1" applyFont="1" applyBorder="1" applyAlignment="1" applyProtection="1">
      <alignment horizontal="center" vertical="center" wrapText="1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2" fontId="4" fillId="0" borderId="0" xfId="0" applyNumberFormat="1" applyFont="1" applyBorder="1" applyAlignment="1" applyProtection="1">
      <alignment horizontal="center" vertical="top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09" fontId="4" fillId="0" borderId="9" xfId="0" applyNumberFormat="1" applyFont="1" applyFill="1" applyBorder="1" applyAlignment="1" applyProtection="1">
      <alignment horizontal="center" vertical="center" wrapText="1"/>
    </xf>
    <xf numFmtId="209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3" fontId="4" fillId="2" borderId="28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1" fontId="26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4" fontId="39" fillId="2" borderId="20" xfId="0" applyNumberFormat="1" applyFont="1" applyFill="1" applyBorder="1" applyAlignment="1" applyProtection="1">
      <alignment horizontal="center" vertical="center"/>
      <protection locked="0"/>
    </xf>
    <xf numFmtId="214" fontId="39" fillId="2" borderId="8" xfId="0" applyNumberFormat="1" applyFont="1" applyFill="1" applyBorder="1" applyAlignment="1" applyProtection="1">
      <alignment horizontal="center" vertical="center"/>
      <protection locked="0"/>
    </xf>
    <xf numFmtId="215" fontId="39" fillId="0" borderId="20" xfId="0" applyNumberFormat="1" applyFont="1" applyFill="1" applyBorder="1" applyAlignment="1" applyProtection="1">
      <alignment horizontal="center" vertical="center"/>
      <protection hidden="1"/>
    </xf>
    <xf numFmtId="215" fontId="39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174" fontId="30" fillId="0" borderId="0" xfId="0" applyNumberFormat="1" applyFont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29" fillId="0" borderId="0" xfId="0" applyFont="1" applyBorder="1" applyAlignment="1" applyProtection="1">
      <alignment horizontal="center" vertical="top" wrapText="1"/>
      <protection hidden="1"/>
    </xf>
    <xf numFmtId="0" fontId="31" fillId="0" borderId="53" xfId="0" applyFont="1" applyBorder="1" applyAlignment="1" applyProtection="1">
      <alignment horizontal="center" vertical="justify"/>
      <protection hidden="1"/>
    </xf>
    <xf numFmtId="0" fontId="31" fillId="0" borderId="25" xfId="0" applyFont="1" applyBorder="1" applyAlignment="1" applyProtection="1">
      <alignment horizontal="center" vertical="justify"/>
      <protection hidden="1"/>
    </xf>
    <xf numFmtId="0" fontId="31" fillId="0" borderId="19" xfId="0" applyFont="1" applyBorder="1" applyAlignment="1" applyProtection="1">
      <alignment horizontal="center" vertical="center"/>
      <protection hidden="1"/>
    </xf>
    <xf numFmtId="0" fontId="31" fillId="0" borderId="3" xfId="0" applyFont="1" applyBorder="1" applyAlignment="1" applyProtection="1">
      <alignment horizontal="center" vertical="center"/>
      <protection hidden="1"/>
    </xf>
    <xf numFmtId="0" fontId="31" fillId="0" borderId="9" xfId="0" applyFont="1" applyBorder="1" applyAlignment="1" applyProtection="1">
      <alignment horizontal="center" vertical="center"/>
      <protection hidden="1"/>
    </xf>
    <xf numFmtId="0" fontId="31" fillId="0" borderId="1" xfId="0" applyFont="1" applyBorder="1" applyAlignment="1" applyProtection="1">
      <alignment horizontal="center" vertical="center"/>
      <protection hidden="1"/>
    </xf>
    <xf numFmtId="0" fontId="31" fillId="0" borderId="0" xfId="0" applyFont="1" applyFill="1" applyAlignment="1" applyProtection="1">
      <alignment horizontal="center"/>
      <protection hidden="1"/>
    </xf>
    <xf numFmtId="0" fontId="31" fillId="0" borderId="27" xfId="0" applyFont="1" applyBorder="1" applyAlignment="1" applyProtection="1">
      <alignment horizontal="center" vertical="center"/>
      <protection hidden="1"/>
    </xf>
    <xf numFmtId="0" fontId="31" fillId="0" borderId="17" xfId="0" applyFont="1" applyBorder="1" applyAlignment="1" applyProtection="1">
      <alignment horizontal="center" vertical="center"/>
      <protection hidden="1"/>
    </xf>
    <xf numFmtId="0" fontId="31" fillId="0" borderId="51" xfId="0" applyFont="1" applyBorder="1" applyAlignment="1" applyProtection="1">
      <alignment horizontal="center" vertical="justify"/>
      <protection hidden="1"/>
    </xf>
    <xf numFmtId="0" fontId="31" fillId="0" borderId="52" xfId="0" applyFont="1" applyBorder="1" applyAlignment="1" applyProtection="1">
      <alignment horizontal="center" vertical="justify"/>
      <protection hidden="1"/>
    </xf>
    <xf numFmtId="0" fontId="31" fillId="0" borderId="23" xfId="0" applyFont="1" applyBorder="1" applyAlignment="1" applyProtection="1">
      <alignment horizontal="center" vertical="center"/>
      <protection hidden="1"/>
    </xf>
    <xf numFmtId="0" fontId="31" fillId="0" borderId="21" xfId="0" applyFont="1" applyBorder="1" applyAlignment="1" applyProtection="1">
      <alignment horizontal="center" vertical="center"/>
      <protection hidden="1"/>
    </xf>
    <xf numFmtId="3" fontId="35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5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1" fillId="0" borderId="54" xfId="0" applyFont="1" applyBorder="1" applyAlignment="1" applyProtection="1">
      <alignment horizontal="center" vertical="justify"/>
      <protection hidden="1"/>
    </xf>
    <xf numFmtId="0" fontId="31" fillId="0" borderId="37" xfId="0" applyFont="1" applyBorder="1" applyAlignment="1" applyProtection="1">
      <alignment horizontal="center" vertical="justify"/>
      <protection hidden="1"/>
    </xf>
    <xf numFmtId="0" fontId="31" fillId="0" borderId="50" xfId="0" applyFont="1" applyBorder="1" applyAlignment="1" applyProtection="1">
      <alignment horizontal="center" vertical="center"/>
      <protection hidden="1"/>
    </xf>
    <xf numFmtId="0" fontId="31" fillId="0" borderId="6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174" fontId="8" fillId="0" borderId="0" xfId="0" applyNumberFormat="1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205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6" fontId="7" fillId="0" borderId="15" xfId="0" applyNumberFormat="1" applyFont="1" applyBorder="1" applyAlignment="1" applyProtection="1">
      <alignment horizontal="center" vertical="center"/>
      <protection hidden="1"/>
    </xf>
    <xf numFmtId="206" fontId="7" fillId="0" borderId="31" xfId="0" applyNumberFormat="1" applyFont="1" applyBorder="1" applyAlignment="1" applyProtection="1">
      <alignment horizontal="center" vertical="center"/>
      <protection hidden="1"/>
    </xf>
    <xf numFmtId="206" fontId="7" fillId="0" borderId="6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166" fontId="4" fillId="3" borderId="13" xfId="0" applyNumberFormat="1" applyFont="1" applyFill="1" applyBorder="1" applyAlignment="1" applyProtection="1">
      <alignment horizontal="center" vertical="center"/>
      <protection hidden="1"/>
    </xf>
    <xf numFmtId="166" fontId="4" fillId="3" borderId="14" xfId="0" applyNumberFormat="1" applyFont="1" applyFill="1" applyBorder="1" applyAlignment="1" applyProtection="1">
      <alignment horizontal="center" vertical="center"/>
      <protection hidden="1"/>
    </xf>
    <xf numFmtId="166" fontId="4" fillId="3" borderId="8" xfId="0" applyNumberFormat="1" applyFont="1" applyFill="1" applyBorder="1" applyAlignment="1" applyProtection="1">
      <alignment horizontal="center" vertical="center"/>
      <protection hidden="1"/>
    </xf>
    <xf numFmtId="4" fontId="4" fillId="3" borderId="13" xfId="0" applyNumberFormat="1" applyFont="1" applyFill="1" applyBorder="1" applyAlignment="1" applyProtection="1">
      <alignment horizontal="center" vertical="center"/>
      <protection locked="0"/>
    </xf>
    <xf numFmtId="4" fontId="4" fillId="3" borderId="14" xfId="0" applyNumberFormat="1" applyFont="1" applyFill="1" applyBorder="1" applyAlignment="1" applyProtection="1">
      <alignment horizontal="center" vertical="center"/>
      <protection locked="0"/>
    </xf>
    <xf numFmtId="4" fontId="4" fillId="3" borderId="8" xfId="0" applyNumberFormat="1" applyFont="1" applyFill="1" applyBorder="1" applyAlignment="1" applyProtection="1">
      <alignment horizontal="center" vertical="center"/>
      <protection locked="0"/>
    </xf>
    <xf numFmtId="208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217" fontId="17" fillId="0" borderId="41" xfId="0" applyNumberFormat="1" applyFont="1" applyBorder="1" applyAlignment="1" applyProtection="1">
      <alignment horizontal="center" vertical="center"/>
      <protection hidden="1"/>
    </xf>
    <xf numFmtId="217" fontId="17" fillId="0" borderId="36" xfId="0" applyNumberFormat="1" applyFont="1" applyBorder="1" applyAlignment="1" applyProtection="1">
      <alignment horizontal="center" vertical="center"/>
      <protection hidden="1"/>
    </xf>
    <xf numFmtId="217" fontId="17" fillId="0" borderId="21" xfId="0" applyNumberFormat="1" applyFont="1" applyBorder="1" applyAlignment="1" applyProtection="1">
      <alignment horizontal="center" vertical="center"/>
      <protection hidden="1"/>
    </xf>
    <xf numFmtId="217" fontId="17" fillId="0" borderId="22" xfId="0" applyNumberFormat="1" applyFont="1" applyBorder="1" applyAlignment="1" applyProtection="1">
      <alignment horizontal="center" vertical="center"/>
      <protection hidden="1"/>
    </xf>
    <xf numFmtId="213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0" fillId="0" borderId="1" xfId="0" applyFont="1" applyBorder="1" applyAlignment="1" applyProtection="1">
      <alignment horizontal="left" vertical="top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</cellXfs>
  <cellStyles count="3">
    <cellStyle name="Normal" xfId="0" builtinId="0"/>
    <cellStyle name="Percent" xfId="2" builtinId="5"/>
    <cellStyle name="Standard_A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workbookViewId="0">
      <selection activeCell="J3" sqref="J3"/>
    </sheetView>
  </sheetViews>
  <sheetFormatPr defaultRowHeight="12.75"/>
  <cols>
    <col min="1" max="1" width="9.140625" style="15" customWidth="1"/>
    <col min="2" max="2" width="9.140625" style="47" customWidth="1"/>
    <col min="3" max="16384" width="9.140625" style="15"/>
  </cols>
  <sheetData>
    <row r="3" spans="2:9">
      <c r="B3" s="695" t="s">
        <v>350</v>
      </c>
      <c r="C3" s="695"/>
      <c r="D3" s="695"/>
      <c r="E3" s="695"/>
      <c r="F3" s="695"/>
      <c r="G3" s="695"/>
      <c r="H3" s="695"/>
    </row>
    <row r="4" spans="2:9">
      <c r="B4" s="695" t="s">
        <v>351</v>
      </c>
      <c r="C4" s="695"/>
      <c r="D4" s="695"/>
      <c r="E4" s="695"/>
      <c r="F4" s="695"/>
      <c r="G4" s="695"/>
      <c r="H4" s="695"/>
    </row>
    <row r="7" spans="2:9">
      <c r="B7" s="46">
        <v>1</v>
      </c>
      <c r="C7" s="15" t="s">
        <v>352</v>
      </c>
    </row>
    <row r="8" spans="2:9">
      <c r="B8" s="47">
        <v>2</v>
      </c>
      <c r="C8" s="15" t="s">
        <v>353</v>
      </c>
    </row>
    <row r="9" spans="2:9" ht="27.75" customHeight="1">
      <c r="B9" s="59">
        <v>3</v>
      </c>
      <c r="C9" s="694" t="s">
        <v>354</v>
      </c>
      <c r="D9" s="694"/>
      <c r="E9" s="694"/>
      <c r="F9" s="694"/>
      <c r="G9" s="694"/>
      <c r="H9" s="694"/>
      <c r="I9" s="694"/>
    </row>
    <row r="10" spans="2:9" ht="39" customHeight="1">
      <c r="B10" s="59">
        <v>4</v>
      </c>
      <c r="C10" s="694" t="s">
        <v>355</v>
      </c>
      <c r="D10" s="694"/>
      <c r="E10" s="694"/>
      <c r="F10" s="694"/>
      <c r="G10" s="694"/>
      <c r="H10" s="694"/>
      <c r="I10" s="694"/>
    </row>
    <row r="11" spans="2:9" ht="28.5" customHeight="1">
      <c r="B11" s="59">
        <v>5</v>
      </c>
      <c r="C11" s="694" t="s">
        <v>356</v>
      </c>
      <c r="D11" s="694"/>
      <c r="E11" s="694"/>
      <c r="F11" s="694"/>
      <c r="G11" s="694"/>
      <c r="H11" s="694"/>
      <c r="I11" s="694"/>
    </row>
    <row r="12" spans="2:9" ht="30" customHeight="1">
      <c r="B12" s="59">
        <v>6</v>
      </c>
      <c r="C12" s="694" t="s">
        <v>357</v>
      </c>
      <c r="D12" s="694"/>
      <c r="E12" s="694"/>
      <c r="F12" s="694"/>
      <c r="G12" s="694"/>
      <c r="H12" s="694"/>
      <c r="I12" s="694"/>
    </row>
    <row r="13" spans="2:9" ht="27" customHeight="1">
      <c r="B13" s="59">
        <v>7</v>
      </c>
      <c r="C13" s="694" t="s">
        <v>358</v>
      </c>
      <c r="D13" s="694"/>
      <c r="E13" s="694"/>
      <c r="F13" s="694"/>
      <c r="G13" s="694"/>
      <c r="H13" s="694"/>
      <c r="I13" s="694"/>
    </row>
    <row r="14" spans="2:9" ht="40.5" customHeight="1">
      <c r="B14" s="59">
        <v>8</v>
      </c>
      <c r="C14" s="694" t="s">
        <v>359</v>
      </c>
      <c r="D14" s="694"/>
      <c r="E14" s="694"/>
      <c r="F14" s="694"/>
      <c r="G14" s="694"/>
      <c r="H14" s="694"/>
      <c r="I14" s="694"/>
    </row>
    <row r="15" spans="2:9" ht="27" customHeight="1">
      <c r="B15" s="59">
        <v>9</v>
      </c>
      <c r="C15" s="694" t="s">
        <v>360</v>
      </c>
      <c r="D15" s="694"/>
      <c r="E15" s="694"/>
      <c r="F15" s="694"/>
      <c r="G15" s="694"/>
      <c r="H15" s="694"/>
      <c r="I15" s="694"/>
    </row>
    <row r="16" spans="2:9">
      <c r="B16" s="59">
        <v>10</v>
      </c>
      <c r="C16" s="694" t="s">
        <v>361</v>
      </c>
      <c r="D16" s="694"/>
      <c r="E16" s="694"/>
      <c r="F16" s="694"/>
      <c r="G16" s="694"/>
      <c r="H16" s="694"/>
      <c r="I16" s="694"/>
    </row>
    <row r="17" spans="2:9" ht="39" customHeight="1">
      <c r="B17" s="59">
        <v>11</v>
      </c>
      <c r="C17" s="694" t="s">
        <v>362</v>
      </c>
      <c r="D17" s="694"/>
      <c r="E17" s="694"/>
      <c r="F17" s="694"/>
      <c r="G17" s="694"/>
      <c r="H17" s="694"/>
      <c r="I17" s="694"/>
    </row>
    <row r="18" spans="2:9" ht="43.5" customHeight="1">
      <c r="B18" s="59">
        <v>12</v>
      </c>
      <c r="C18" s="694" t="s">
        <v>363</v>
      </c>
      <c r="D18" s="694"/>
      <c r="E18" s="694"/>
      <c r="F18" s="694"/>
      <c r="G18" s="694"/>
      <c r="H18" s="694"/>
      <c r="I18" s="694"/>
    </row>
    <row r="19" spans="2:9">
      <c r="B19" s="59">
        <v>13</v>
      </c>
      <c r="C19" s="694" t="s">
        <v>364</v>
      </c>
      <c r="D19" s="694"/>
      <c r="E19" s="694"/>
      <c r="F19" s="694"/>
      <c r="G19" s="694"/>
      <c r="H19" s="694"/>
      <c r="I19" s="694"/>
    </row>
    <row r="20" spans="2:9" ht="28.5" customHeight="1">
      <c r="B20" s="59">
        <v>14</v>
      </c>
      <c r="C20" s="694" t="s">
        <v>365</v>
      </c>
      <c r="D20" s="694"/>
      <c r="E20" s="694"/>
      <c r="F20" s="694"/>
      <c r="G20" s="694"/>
      <c r="H20" s="694"/>
      <c r="I20" s="694"/>
    </row>
    <row r="21" spans="2:9">
      <c r="B21" s="59">
        <v>15</v>
      </c>
      <c r="C21" s="694" t="s">
        <v>366</v>
      </c>
      <c r="D21" s="694"/>
      <c r="E21" s="694"/>
      <c r="F21" s="694"/>
      <c r="G21" s="694"/>
      <c r="H21" s="694"/>
      <c r="I21" s="694"/>
    </row>
    <row r="22" spans="2:9">
      <c r="B22" s="59">
        <v>16</v>
      </c>
      <c r="C22" s="694" t="s">
        <v>367</v>
      </c>
      <c r="D22" s="694"/>
      <c r="E22" s="694"/>
      <c r="F22" s="694"/>
      <c r="G22" s="694"/>
      <c r="H22" s="694"/>
      <c r="I22" s="694"/>
    </row>
    <row r="23" spans="2:9">
      <c r="B23" s="59">
        <v>17</v>
      </c>
      <c r="C23" s="694" t="s">
        <v>368</v>
      </c>
      <c r="D23" s="694"/>
      <c r="E23" s="694"/>
      <c r="F23" s="694"/>
      <c r="G23" s="694"/>
      <c r="H23" s="694"/>
      <c r="I23" s="694"/>
    </row>
    <row r="24" spans="2:9" ht="27.75" customHeight="1">
      <c r="B24" s="59">
        <v>18</v>
      </c>
      <c r="C24" s="694" t="s">
        <v>532</v>
      </c>
      <c r="D24" s="694"/>
      <c r="E24" s="694"/>
      <c r="F24" s="694"/>
      <c r="G24" s="694"/>
      <c r="H24" s="694"/>
      <c r="I24" s="694"/>
    </row>
  </sheetData>
  <mergeCells count="18"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  <mergeCell ref="C16:I16"/>
    <mergeCell ref="C17:I17"/>
  </mergeCells>
  <phoneticPr fontId="86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showGridLines="0" showZeros="0" tabSelected="1" workbookViewId="0">
      <pane ySplit="5" topLeftCell="A6" activePane="bottomLeft" state="frozen"/>
      <selection pane="bottomLeft" sqref="A1:P52"/>
    </sheetView>
  </sheetViews>
  <sheetFormatPr defaultColWidth="0" defaultRowHeight="12.75" zeroHeight="1"/>
  <cols>
    <col min="1" max="1" width="19.42578125" style="103" customWidth="1"/>
    <col min="2" max="2" width="20.42578125" style="103" customWidth="1"/>
    <col min="3" max="3" width="9.140625" style="106" bestFit="1" customWidth="1"/>
    <col min="4" max="4" width="10.5703125" style="103" customWidth="1"/>
    <col min="5" max="17" width="9.5703125" style="103" customWidth="1"/>
    <col min="18" max="20" width="9.5703125" style="103" hidden="1" customWidth="1"/>
    <col min="21" max="21" width="11.5703125" style="103" hidden="1" customWidth="1"/>
    <col min="22" max="22" width="11.42578125" style="103" hidden="1" customWidth="1"/>
    <col min="23" max="23" width="0" style="103" hidden="1" customWidth="1"/>
    <col min="24" max="16384" width="0" style="103" hidden="1"/>
  </cols>
  <sheetData>
    <row r="1" spans="1:17" ht="12.75" customHeight="1">
      <c r="A1" s="840" t="s">
        <v>600</v>
      </c>
      <c r="B1" s="840"/>
      <c r="C1" s="840"/>
      <c r="K1" s="104"/>
      <c r="L1" s="104"/>
      <c r="M1" s="104"/>
      <c r="N1" s="104"/>
      <c r="O1" s="104"/>
      <c r="P1" s="133" t="s">
        <v>698</v>
      </c>
    </row>
    <row r="2" spans="1:17">
      <c r="A2" s="841" t="str">
        <f>'ТИП-ПРОИЗ'!B3</f>
        <v>ТЕЦ "Бобов дол" АД</v>
      </c>
      <c r="B2" s="841"/>
      <c r="C2" s="841"/>
      <c r="K2" s="104"/>
      <c r="L2" s="104"/>
      <c r="M2" s="104"/>
      <c r="N2" s="104"/>
      <c r="O2" s="104"/>
      <c r="P2" s="104"/>
    </row>
    <row r="3" spans="1:17"/>
    <row r="4" spans="1:17">
      <c r="A4" s="845">
        <f>'ТИП-ПРОИЗ'!F6</f>
        <v>7.2024999999999997</v>
      </c>
      <c r="B4" s="846"/>
      <c r="C4" s="850" t="s">
        <v>161</v>
      </c>
      <c r="D4" s="107" t="s">
        <v>393</v>
      </c>
      <c r="E4" s="108">
        <f>DATE($A$4,D5,1)</f>
        <v>2739</v>
      </c>
      <c r="F4" s="108">
        <f t="shared" ref="F4:P4" si="0">DATE($A$4,$D$5+E5,1)</f>
        <v>2770</v>
      </c>
      <c r="G4" s="108">
        <f t="shared" si="0"/>
        <v>2801</v>
      </c>
      <c r="H4" s="108">
        <f t="shared" si="0"/>
        <v>2831</v>
      </c>
      <c r="I4" s="108">
        <f t="shared" si="0"/>
        <v>2862</v>
      </c>
      <c r="J4" s="108">
        <f t="shared" si="0"/>
        <v>2892</v>
      </c>
      <c r="K4" s="108">
        <f t="shared" si="0"/>
        <v>2923</v>
      </c>
      <c r="L4" s="108">
        <f t="shared" si="0"/>
        <v>2954</v>
      </c>
      <c r="M4" s="108">
        <f t="shared" si="0"/>
        <v>2983</v>
      </c>
      <c r="N4" s="108">
        <f t="shared" si="0"/>
        <v>3014</v>
      </c>
      <c r="O4" s="108">
        <f t="shared" si="0"/>
        <v>3044</v>
      </c>
      <c r="P4" s="108">
        <f t="shared" si="0"/>
        <v>3075</v>
      </c>
    </row>
    <row r="5" spans="1:17">
      <c r="A5" s="847"/>
      <c r="B5" s="848"/>
      <c r="C5" s="850"/>
      <c r="D5" s="138">
        <v>7</v>
      </c>
      <c r="E5" s="109">
        <v>1</v>
      </c>
      <c r="F5" s="109">
        <v>2</v>
      </c>
      <c r="G5" s="109">
        <v>3</v>
      </c>
      <c r="H5" s="109">
        <v>4</v>
      </c>
      <c r="I5" s="109">
        <v>5</v>
      </c>
      <c r="J5" s="109">
        <v>6</v>
      </c>
      <c r="K5" s="109">
        <v>7</v>
      </c>
      <c r="L5" s="109">
        <v>8</v>
      </c>
      <c r="M5" s="109">
        <v>9</v>
      </c>
      <c r="N5" s="109">
        <v>10</v>
      </c>
      <c r="O5" s="109">
        <v>11</v>
      </c>
      <c r="P5" s="109">
        <v>12</v>
      </c>
    </row>
    <row r="6" spans="1:17" ht="12.75" customHeight="1">
      <c r="A6" s="849" t="s">
        <v>702</v>
      </c>
      <c r="B6" s="524" t="s">
        <v>704</v>
      </c>
      <c r="C6" s="525"/>
      <c r="D6" s="112"/>
      <c r="E6" s="527" t="s">
        <v>772</v>
      </c>
      <c r="F6" s="527" t="s">
        <v>772</v>
      </c>
      <c r="G6" s="527" t="s">
        <v>772</v>
      </c>
      <c r="H6" s="527" t="s">
        <v>772</v>
      </c>
      <c r="I6" s="527" t="s">
        <v>772</v>
      </c>
      <c r="J6" s="527" t="s">
        <v>772</v>
      </c>
      <c r="K6" s="527" t="s">
        <v>772</v>
      </c>
      <c r="L6" s="527" t="s">
        <v>772</v>
      </c>
      <c r="M6" s="527" t="s">
        <v>772</v>
      </c>
      <c r="N6" s="527" t="s">
        <v>772</v>
      </c>
      <c r="O6" s="527" t="s">
        <v>772</v>
      </c>
      <c r="P6" s="527" t="s">
        <v>772</v>
      </c>
    </row>
    <row r="7" spans="1:17" ht="12.75" customHeight="1">
      <c r="A7" s="849"/>
      <c r="B7" s="524" t="s">
        <v>705</v>
      </c>
      <c r="C7" s="525"/>
      <c r="D7" s="112"/>
      <c r="E7" s="527" t="s">
        <v>772</v>
      </c>
      <c r="F7" s="527" t="s">
        <v>772</v>
      </c>
      <c r="G7" s="527" t="s">
        <v>772</v>
      </c>
      <c r="H7" s="527" t="s">
        <v>772</v>
      </c>
      <c r="I7" s="527" t="s">
        <v>772</v>
      </c>
      <c r="J7" s="527" t="s">
        <v>772</v>
      </c>
      <c r="K7" s="527" t="s">
        <v>772</v>
      </c>
      <c r="L7" s="527" t="s">
        <v>772</v>
      </c>
      <c r="M7" s="527" t="s">
        <v>772</v>
      </c>
      <c r="N7" s="527" t="s">
        <v>772</v>
      </c>
      <c r="O7" s="527" t="s">
        <v>772</v>
      </c>
      <c r="P7" s="527" t="s">
        <v>772</v>
      </c>
    </row>
    <row r="8" spans="1:17">
      <c r="A8" s="849"/>
      <c r="B8" s="526" t="s">
        <v>703</v>
      </c>
      <c r="C8" s="526"/>
      <c r="D8" s="112"/>
      <c r="E8" s="523" t="s">
        <v>772</v>
      </c>
      <c r="F8" s="523" t="s">
        <v>772</v>
      </c>
      <c r="G8" s="523" t="s">
        <v>772</v>
      </c>
      <c r="H8" s="523" t="s">
        <v>772</v>
      </c>
      <c r="I8" s="523" t="s">
        <v>772</v>
      </c>
      <c r="J8" s="523" t="s">
        <v>772</v>
      </c>
      <c r="K8" s="523" t="s">
        <v>772</v>
      </c>
      <c r="L8" s="523" t="s">
        <v>772</v>
      </c>
      <c r="M8" s="523" t="s">
        <v>772</v>
      </c>
      <c r="N8" s="523" t="s">
        <v>772</v>
      </c>
      <c r="O8" s="523" t="s">
        <v>772</v>
      </c>
      <c r="P8" s="523" t="s">
        <v>772</v>
      </c>
    </row>
    <row r="9" spans="1:17">
      <c r="A9" s="851" t="s">
        <v>546</v>
      </c>
      <c r="B9" s="110" t="s">
        <v>394</v>
      </c>
      <c r="C9" s="111" t="s">
        <v>70</v>
      </c>
      <c r="D9" s="112">
        <f>SUM(E9:P9)</f>
        <v>0</v>
      </c>
      <c r="E9" s="112" t="s">
        <v>772</v>
      </c>
      <c r="F9" s="112" t="s">
        <v>772</v>
      </c>
      <c r="G9" s="112" t="s">
        <v>772</v>
      </c>
      <c r="H9" s="112" t="s">
        <v>772</v>
      </c>
      <c r="I9" s="112" t="s">
        <v>772</v>
      </c>
      <c r="J9" s="112" t="s">
        <v>772</v>
      </c>
      <c r="K9" s="112" t="s">
        <v>772</v>
      </c>
      <c r="L9" s="112" t="s">
        <v>772</v>
      </c>
      <c r="M9" s="112" t="s">
        <v>772</v>
      </c>
      <c r="N9" s="112" t="s">
        <v>772</v>
      </c>
      <c r="O9" s="112" t="s">
        <v>772</v>
      </c>
      <c r="P9" s="112" t="s">
        <v>772</v>
      </c>
    </row>
    <row r="10" spans="1:17">
      <c r="A10" s="852"/>
      <c r="B10" s="110" t="s">
        <v>395</v>
      </c>
      <c r="C10" s="111" t="s">
        <v>70</v>
      </c>
      <c r="D10" s="112">
        <f t="shared" ref="D10:D17" si="1">SUM(E10:P10)</f>
        <v>0</v>
      </c>
      <c r="E10" s="54" t="s">
        <v>772</v>
      </c>
      <c r="F10" s="54" t="s">
        <v>772</v>
      </c>
      <c r="G10" s="54" t="s">
        <v>772</v>
      </c>
      <c r="H10" s="54" t="s">
        <v>772</v>
      </c>
      <c r="I10" s="54" t="s">
        <v>772</v>
      </c>
      <c r="J10" s="54" t="s">
        <v>772</v>
      </c>
      <c r="K10" s="54" t="s">
        <v>772</v>
      </c>
      <c r="L10" s="54" t="s">
        <v>772</v>
      </c>
      <c r="M10" s="54" t="s">
        <v>772</v>
      </c>
      <c r="N10" s="54" t="s">
        <v>772</v>
      </c>
      <c r="O10" s="54" t="s">
        <v>772</v>
      </c>
      <c r="P10" s="54" t="s">
        <v>772</v>
      </c>
    </row>
    <row r="11" spans="1:17">
      <c r="A11" s="853"/>
      <c r="B11" s="110" t="s">
        <v>396</v>
      </c>
      <c r="C11" s="111" t="s">
        <v>70</v>
      </c>
      <c r="D11" s="112">
        <f t="shared" si="1"/>
        <v>0</v>
      </c>
      <c r="E11" s="54" t="s">
        <v>772</v>
      </c>
      <c r="F11" s="54" t="s">
        <v>772</v>
      </c>
      <c r="G11" s="54" t="s">
        <v>772</v>
      </c>
      <c r="H11" s="54" t="s">
        <v>772</v>
      </c>
      <c r="I11" s="54" t="s">
        <v>772</v>
      </c>
      <c r="J11" s="54" t="s">
        <v>772</v>
      </c>
      <c r="K11" s="54" t="s">
        <v>772</v>
      </c>
      <c r="L11" s="54" t="s">
        <v>772</v>
      </c>
      <c r="M11" s="54" t="s">
        <v>772</v>
      </c>
      <c r="N11" s="54" t="s">
        <v>772</v>
      </c>
      <c r="O11" s="54" t="s">
        <v>772</v>
      </c>
      <c r="P11" s="54" t="s">
        <v>772</v>
      </c>
    </row>
    <row r="12" spans="1:17">
      <c r="A12" s="842" t="s">
        <v>750</v>
      </c>
      <c r="B12" s="110" t="s">
        <v>394</v>
      </c>
      <c r="C12" s="111" t="s">
        <v>70</v>
      </c>
      <c r="D12" s="112">
        <f t="shared" si="1"/>
        <v>0</v>
      </c>
      <c r="E12" s="112" t="s">
        <v>772</v>
      </c>
      <c r="F12" s="112" t="s">
        <v>772</v>
      </c>
      <c r="G12" s="112" t="s">
        <v>772</v>
      </c>
      <c r="H12" s="112" t="s">
        <v>772</v>
      </c>
      <c r="I12" s="112" t="s">
        <v>772</v>
      </c>
      <c r="J12" s="112" t="s">
        <v>772</v>
      </c>
      <c r="K12" s="112" t="s">
        <v>772</v>
      </c>
      <c r="L12" s="112" t="s">
        <v>772</v>
      </c>
      <c r="M12" s="112" t="s">
        <v>772</v>
      </c>
      <c r="N12" s="112" t="s">
        <v>772</v>
      </c>
      <c r="O12" s="112" t="s">
        <v>772</v>
      </c>
      <c r="P12" s="112" t="s">
        <v>772</v>
      </c>
    </row>
    <row r="13" spans="1:17">
      <c r="A13" s="843"/>
      <c r="B13" s="110" t="s">
        <v>395</v>
      </c>
      <c r="C13" s="111" t="s">
        <v>70</v>
      </c>
      <c r="D13" s="112">
        <f t="shared" si="1"/>
        <v>0</v>
      </c>
      <c r="E13" s="54" t="s">
        <v>772</v>
      </c>
      <c r="F13" s="54" t="s">
        <v>772</v>
      </c>
      <c r="G13" s="54" t="s">
        <v>772</v>
      </c>
      <c r="H13" s="54" t="s">
        <v>772</v>
      </c>
      <c r="I13" s="54" t="s">
        <v>772</v>
      </c>
      <c r="J13" s="54" t="s">
        <v>772</v>
      </c>
      <c r="K13" s="54" t="s">
        <v>772</v>
      </c>
      <c r="L13" s="54" t="s">
        <v>772</v>
      </c>
      <c r="M13" s="54" t="s">
        <v>772</v>
      </c>
      <c r="N13" s="54" t="s">
        <v>772</v>
      </c>
      <c r="O13" s="54" t="s">
        <v>772</v>
      </c>
      <c r="P13" s="54" t="s">
        <v>772</v>
      </c>
    </row>
    <row r="14" spans="1:17">
      <c r="A14" s="844"/>
      <c r="B14" s="110" t="s">
        <v>396</v>
      </c>
      <c r="C14" s="111" t="s">
        <v>70</v>
      </c>
      <c r="D14" s="112">
        <f t="shared" si="1"/>
        <v>0</v>
      </c>
      <c r="E14" s="54" t="s">
        <v>772</v>
      </c>
      <c r="F14" s="54" t="s">
        <v>772</v>
      </c>
      <c r="G14" s="54" t="s">
        <v>772</v>
      </c>
      <c r="H14" s="54" t="s">
        <v>772</v>
      </c>
      <c r="I14" s="54" t="s">
        <v>772</v>
      </c>
      <c r="J14" s="54" t="s">
        <v>772</v>
      </c>
      <c r="K14" s="54" t="s">
        <v>772</v>
      </c>
      <c r="L14" s="54" t="s">
        <v>772</v>
      </c>
      <c r="M14" s="54" t="s">
        <v>772</v>
      </c>
      <c r="N14" s="54" t="s">
        <v>772</v>
      </c>
      <c r="O14" s="54" t="s">
        <v>772</v>
      </c>
      <c r="P14" s="54" t="s">
        <v>772</v>
      </c>
    </row>
    <row r="15" spans="1:17">
      <c r="A15" s="842" t="s">
        <v>751</v>
      </c>
      <c r="B15" s="110" t="s">
        <v>394</v>
      </c>
      <c r="C15" s="111" t="s">
        <v>70</v>
      </c>
      <c r="D15" s="112">
        <f t="shared" si="1"/>
        <v>0</v>
      </c>
      <c r="E15" s="112" t="s">
        <v>772</v>
      </c>
      <c r="F15" s="112" t="s">
        <v>772</v>
      </c>
      <c r="G15" s="112" t="s">
        <v>772</v>
      </c>
      <c r="H15" s="112" t="s">
        <v>772</v>
      </c>
      <c r="I15" s="112" t="s">
        <v>772</v>
      </c>
      <c r="J15" s="112" t="s">
        <v>772</v>
      </c>
      <c r="K15" s="112" t="s">
        <v>772</v>
      </c>
      <c r="L15" s="112" t="s">
        <v>772</v>
      </c>
      <c r="M15" s="112" t="s">
        <v>772</v>
      </c>
      <c r="N15" s="112" t="s">
        <v>772</v>
      </c>
      <c r="O15" s="112" t="s">
        <v>772</v>
      </c>
      <c r="P15" s="112" t="s">
        <v>772</v>
      </c>
    </row>
    <row r="16" spans="1:17">
      <c r="A16" s="843"/>
      <c r="B16" s="110" t="s">
        <v>395</v>
      </c>
      <c r="C16" s="111" t="s">
        <v>70</v>
      </c>
      <c r="D16" s="112">
        <f t="shared" si="1"/>
        <v>0</v>
      </c>
      <c r="E16" s="54" t="s">
        <v>772</v>
      </c>
      <c r="F16" s="54" t="s">
        <v>772</v>
      </c>
      <c r="G16" s="54" t="s">
        <v>772</v>
      </c>
      <c r="H16" s="54" t="s">
        <v>772</v>
      </c>
      <c r="I16" s="54" t="s">
        <v>772</v>
      </c>
      <c r="J16" s="54" t="s">
        <v>772</v>
      </c>
      <c r="K16" s="54" t="s">
        <v>772</v>
      </c>
      <c r="L16" s="54" t="s">
        <v>772</v>
      </c>
      <c r="M16" s="54" t="s">
        <v>772</v>
      </c>
      <c r="N16" s="54" t="s">
        <v>772</v>
      </c>
      <c r="O16" s="54" t="s">
        <v>772</v>
      </c>
      <c r="P16" s="54" t="s">
        <v>772</v>
      </c>
      <c r="Q16" s="658"/>
    </row>
    <row r="17" spans="1:17">
      <c r="A17" s="844"/>
      <c r="B17" s="110" t="s">
        <v>396</v>
      </c>
      <c r="C17" s="111" t="s">
        <v>70</v>
      </c>
      <c r="D17" s="112">
        <f t="shared" si="1"/>
        <v>0</v>
      </c>
      <c r="E17" s="54" t="s">
        <v>772</v>
      </c>
      <c r="F17" s="54" t="s">
        <v>772</v>
      </c>
      <c r="G17" s="54" t="s">
        <v>772</v>
      </c>
      <c r="H17" s="54" t="s">
        <v>772</v>
      </c>
      <c r="I17" s="54" t="s">
        <v>772</v>
      </c>
      <c r="J17" s="54" t="s">
        <v>772</v>
      </c>
      <c r="K17" s="54" t="s">
        <v>772</v>
      </c>
      <c r="L17" s="54" t="s">
        <v>772</v>
      </c>
      <c r="M17" s="54" t="s">
        <v>772</v>
      </c>
      <c r="N17" s="54" t="s">
        <v>772</v>
      </c>
      <c r="O17" s="54" t="s">
        <v>772</v>
      </c>
      <c r="P17" s="54" t="s">
        <v>772</v>
      </c>
      <c r="Q17" s="658"/>
    </row>
    <row r="18" spans="1:17">
      <c r="A18" s="114"/>
      <c r="B18" s="115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</row>
    <row r="19" spans="1:17">
      <c r="A19" s="110" t="s">
        <v>547</v>
      </c>
      <c r="B19" s="110" t="s">
        <v>394</v>
      </c>
      <c r="C19" s="111" t="s">
        <v>70</v>
      </c>
      <c r="D19" s="112">
        <f>SUM(E19:P19)</f>
        <v>0</v>
      </c>
      <c r="E19" s="112">
        <f t="shared" ref="E19:P19" si="2">SUM(E20:E21)</f>
        <v>0</v>
      </c>
      <c r="F19" s="112">
        <f t="shared" si="2"/>
        <v>0</v>
      </c>
      <c r="G19" s="112">
        <f t="shared" si="2"/>
        <v>0</v>
      </c>
      <c r="H19" s="112">
        <f t="shared" si="2"/>
        <v>0</v>
      </c>
      <c r="I19" s="112">
        <f t="shared" si="2"/>
        <v>0</v>
      </c>
      <c r="J19" s="112">
        <f t="shared" si="2"/>
        <v>0</v>
      </c>
      <c r="K19" s="112">
        <f t="shared" si="2"/>
        <v>0</v>
      </c>
      <c r="L19" s="112">
        <f t="shared" si="2"/>
        <v>0</v>
      </c>
      <c r="M19" s="112">
        <f t="shared" si="2"/>
        <v>0</v>
      </c>
      <c r="N19" s="112">
        <f t="shared" si="2"/>
        <v>0</v>
      </c>
      <c r="O19" s="112">
        <f t="shared" si="2"/>
        <v>0</v>
      </c>
      <c r="P19" s="112">
        <f t="shared" si="2"/>
        <v>0</v>
      </c>
    </row>
    <row r="20" spans="1:17">
      <c r="A20" s="118" t="s">
        <v>398</v>
      </c>
      <c r="B20" s="110" t="s">
        <v>395</v>
      </c>
      <c r="C20" s="111" t="s">
        <v>70</v>
      </c>
      <c r="D20" s="112">
        <f>SUM(E20:P20)</f>
        <v>0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</row>
    <row r="21" spans="1:17">
      <c r="A21" s="113" t="s">
        <v>399</v>
      </c>
      <c r="B21" s="110" t="s">
        <v>396</v>
      </c>
      <c r="C21" s="111" t="s">
        <v>70</v>
      </c>
      <c r="D21" s="112">
        <f>SUM(E21:P21)</f>
        <v>0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</row>
    <row r="22" spans="1:17">
      <c r="A22" s="110" t="s">
        <v>243</v>
      </c>
      <c r="B22" s="110" t="s">
        <v>676</v>
      </c>
      <c r="C22" s="107" t="s">
        <v>7</v>
      </c>
      <c r="D22" s="489">
        <f t="shared" ref="D22:P22" si="3">IF(D23=0,0,D19/D23)</f>
        <v>0</v>
      </c>
      <c r="E22" s="489">
        <f t="shared" si="3"/>
        <v>0</v>
      </c>
      <c r="F22" s="489">
        <f t="shared" si="3"/>
        <v>0</v>
      </c>
      <c r="G22" s="489">
        <f t="shared" si="3"/>
        <v>0</v>
      </c>
      <c r="H22" s="489">
        <f t="shared" si="3"/>
        <v>0</v>
      </c>
      <c r="I22" s="489">
        <f t="shared" si="3"/>
        <v>0</v>
      </c>
      <c r="J22" s="489">
        <f t="shared" si="3"/>
        <v>0</v>
      </c>
      <c r="K22" s="489">
        <f t="shared" si="3"/>
        <v>0</v>
      </c>
      <c r="L22" s="489">
        <f t="shared" si="3"/>
        <v>0</v>
      </c>
      <c r="M22" s="489">
        <f t="shared" si="3"/>
        <v>0</v>
      </c>
      <c r="N22" s="489">
        <f t="shared" si="3"/>
        <v>0</v>
      </c>
      <c r="O22" s="489">
        <f t="shared" si="3"/>
        <v>0</v>
      </c>
      <c r="P22" s="489">
        <f t="shared" si="3"/>
        <v>0</v>
      </c>
    </row>
    <row r="23" spans="1:17">
      <c r="A23" s="857" t="s">
        <v>548</v>
      </c>
      <c r="B23" s="119" t="s">
        <v>669</v>
      </c>
      <c r="C23" s="111" t="s">
        <v>70</v>
      </c>
      <c r="D23" s="112">
        <f>SUM(E23:P23)</f>
        <v>0</v>
      </c>
      <c r="E23" s="120">
        <f>SUMPRODUCT($B$25:$B$26,E25:E26)/860</f>
        <v>0</v>
      </c>
      <c r="F23" s="120">
        <f t="shared" ref="F23:P23" si="4">SUMPRODUCT($B$25:$B$26,F25:F26)/860</f>
        <v>0</v>
      </c>
      <c r="G23" s="120">
        <f t="shared" si="4"/>
        <v>0</v>
      </c>
      <c r="H23" s="120">
        <f t="shared" si="4"/>
        <v>0</v>
      </c>
      <c r="I23" s="120">
        <f t="shared" si="4"/>
        <v>0</v>
      </c>
      <c r="J23" s="120">
        <f t="shared" si="4"/>
        <v>0</v>
      </c>
      <c r="K23" s="120">
        <f t="shared" si="4"/>
        <v>0</v>
      </c>
      <c r="L23" s="120">
        <f t="shared" si="4"/>
        <v>0</v>
      </c>
      <c r="M23" s="120">
        <f t="shared" si="4"/>
        <v>0</v>
      </c>
      <c r="N23" s="120">
        <f t="shared" si="4"/>
        <v>0</v>
      </c>
      <c r="O23" s="120">
        <f t="shared" si="4"/>
        <v>0</v>
      </c>
      <c r="P23" s="120">
        <f t="shared" si="4"/>
        <v>0</v>
      </c>
    </row>
    <row r="24" spans="1:17" ht="14.25">
      <c r="A24" s="858"/>
      <c r="B24" s="119" t="s">
        <v>401</v>
      </c>
      <c r="C24" s="107" t="s">
        <v>400</v>
      </c>
      <c r="D24" s="112">
        <f>SUM(E24:P24)</f>
        <v>0</v>
      </c>
      <c r="E24" s="121">
        <f t="shared" ref="E24:P24" si="5">E23*0.86/7</f>
        <v>0</v>
      </c>
      <c r="F24" s="121">
        <f t="shared" si="5"/>
        <v>0</v>
      </c>
      <c r="G24" s="121">
        <f t="shared" si="5"/>
        <v>0</v>
      </c>
      <c r="H24" s="121">
        <f t="shared" si="5"/>
        <v>0</v>
      </c>
      <c r="I24" s="121">
        <f t="shared" si="5"/>
        <v>0</v>
      </c>
      <c r="J24" s="121">
        <f t="shared" si="5"/>
        <v>0</v>
      </c>
      <c r="K24" s="121">
        <f t="shared" si="5"/>
        <v>0</v>
      </c>
      <c r="L24" s="121">
        <f t="shared" si="5"/>
        <v>0</v>
      </c>
      <c r="M24" s="121">
        <f t="shared" si="5"/>
        <v>0</v>
      </c>
      <c r="N24" s="121">
        <f t="shared" si="5"/>
        <v>0</v>
      </c>
      <c r="O24" s="121">
        <f t="shared" si="5"/>
        <v>0</v>
      </c>
      <c r="P24" s="121">
        <f t="shared" si="5"/>
        <v>0</v>
      </c>
    </row>
    <row r="25" spans="1:17" ht="15.75">
      <c r="A25" s="118" t="s">
        <v>549</v>
      </c>
      <c r="B25" s="643">
        <v>8000</v>
      </c>
      <c r="C25" s="644" t="s">
        <v>372</v>
      </c>
      <c r="D25" s="112">
        <f>SUM(E25:P25)</f>
        <v>0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</row>
    <row r="26" spans="1:17" ht="15.75">
      <c r="A26" s="113" t="s">
        <v>550</v>
      </c>
      <c r="B26" s="643">
        <v>8000</v>
      </c>
      <c r="C26" s="644" t="s">
        <v>372</v>
      </c>
      <c r="D26" s="112">
        <f>SUM(E26:P26)</f>
        <v>0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</row>
    <row r="27" spans="1:17" s="122" customFormat="1" ht="11.25" customHeight="1"/>
    <row r="28" spans="1:17">
      <c r="A28" s="123" t="s">
        <v>668</v>
      </c>
      <c r="B28" s="119" t="s">
        <v>669</v>
      </c>
      <c r="C28" s="111" t="s">
        <v>70</v>
      </c>
      <c r="D28" s="112">
        <f>SUM(E28:P28)</f>
        <v>0</v>
      </c>
      <c r="E28" s="120" t="s">
        <v>772</v>
      </c>
      <c r="F28" s="120" t="s">
        <v>772</v>
      </c>
      <c r="G28" s="120" t="s">
        <v>772</v>
      </c>
      <c r="H28" s="120" t="s">
        <v>772</v>
      </c>
      <c r="I28" s="120" t="s">
        <v>772</v>
      </c>
      <c r="J28" s="120" t="s">
        <v>772</v>
      </c>
      <c r="K28" s="120" t="s">
        <v>772</v>
      </c>
      <c r="L28" s="120" t="s">
        <v>772</v>
      </c>
      <c r="M28" s="120" t="s">
        <v>772</v>
      </c>
      <c r="N28" s="120" t="s">
        <v>772</v>
      </c>
      <c r="O28" s="120" t="s">
        <v>772</v>
      </c>
      <c r="P28" s="120" t="s">
        <v>772</v>
      </c>
    </row>
    <row r="29" spans="1:17" ht="14.25">
      <c r="A29" s="124"/>
      <c r="B29" s="119" t="s">
        <v>401</v>
      </c>
      <c r="C29" s="107" t="s">
        <v>400</v>
      </c>
      <c r="D29" s="112">
        <f t="shared" ref="D29:D34" si="6">SUM(E29:P29)</f>
        <v>0</v>
      </c>
      <c r="E29" s="121" t="s">
        <v>772</v>
      </c>
      <c r="F29" s="121" t="s">
        <v>772</v>
      </c>
      <c r="G29" s="121" t="s">
        <v>772</v>
      </c>
      <c r="H29" s="121" t="s">
        <v>772</v>
      </c>
      <c r="I29" s="121" t="s">
        <v>772</v>
      </c>
      <c r="J29" s="121" t="s">
        <v>772</v>
      </c>
      <c r="K29" s="121" t="s">
        <v>772</v>
      </c>
      <c r="L29" s="121" t="s">
        <v>772</v>
      </c>
      <c r="M29" s="121" t="s">
        <v>772</v>
      </c>
      <c r="N29" s="121" t="s">
        <v>772</v>
      </c>
      <c r="O29" s="121" t="s">
        <v>772</v>
      </c>
      <c r="P29" s="121" t="s">
        <v>772</v>
      </c>
    </row>
    <row r="30" spans="1:17" ht="15.75">
      <c r="A30" s="139">
        <v>8000</v>
      </c>
      <c r="B30" s="119" t="s">
        <v>9</v>
      </c>
      <c r="C30" s="107" t="s">
        <v>372</v>
      </c>
      <c r="D30" s="112">
        <f t="shared" si="6"/>
        <v>0</v>
      </c>
      <c r="E30" s="54" t="s">
        <v>772</v>
      </c>
      <c r="F30" s="54" t="s">
        <v>772</v>
      </c>
      <c r="G30" s="54" t="s">
        <v>772</v>
      </c>
      <c r="H30" s="54" t="s">
        <v>772</v>
      </c>
      <c r="I30" s="54" t="s">
        <v>772</v>
      </c>
      <c r="J30" s="54" t="s">
        <v>772</v>
      </c>
      <c r="K30" s="54" t="s">
        <v>772</v>
      </c>
      <c r="L30" s="54" t="s">
        <v>772</v>
      </c>
      <c r="M30" s="54" t="s">
        <v>772</v>
      </c>
      <c r="N30" s="54" t="s">
        <v>772</v>
      </c>
      <c r="O30" s="54" t="s">
        <v>772</v>
      </c>
      <c r="P30" s="54" t="s">
        <v>772</v>
      </c>
    </row>
    <row r="31" spans="1:17">
      <c r="A31" s="74">
        <v>9500</v>
      </c>
      <c r="B31" s="119" t="s">
        <v>10</v>
      </c>
      <c r="C31" s="107" t="s">
        <v>23</v>
      </c>
      <c r="D31" s="112">
        <f t="shared" si="6"/>
        <v>0</v>
      </c>
      <c r="E31" s="54" t="s">
        <v>772</v>
      </c>
      <c r="F31" s="54" t="s">
        <v>772</v>
      </c>
      <c r="G31" s="54" t="s">
        <v>772</v>
      </c>
      <c r="H31" s="54" t="s">
        <v>772</v>
      </c>
      <c r="I31" s="54" t="s">
        <v>772</v>
      </c>
      <c r="J31" s="54" t="s">
        <v>772</v>
      </c>
      <c r="K31" s="54" t="s">
        <v>772</v>
      </c>
      <c r="L31" s="54" t="s">
        <v>772</v>
      </c>
      <c r="M31" s="54" t="s">
        <v>772</v>
      </c>
      <c r="N31" s="54" t="s">
        <v>772</v>
      </c>
      <c r="O31" s="54" t="s">
        <v>772</v>
      </c>
      <c r="P31" s="54" t="s">
        <v>772</v>
      </c>
    </row>
    <row r="32" spans="1:17">
      <c r="A32" s="74">
        <v>10500</v>
      </c>
      <c r="B32" s="119" t="s">
        <v>12</v>
      </c>
      <c r="C32" s="107" t="s">
        <v>23</v>
      </c>
      <c r="D32" s="112">
        <f t="shared" si="6"/>
        <v>0</v>
      </c>
      <c r="E32" s="54" t="s">
        <v>772</v>
      </c>
      <c r="F32" s="54" t="s">
        <v>772</v>
      </c>
      <c r="G32" s="54" t="s">
        <v>772</v>
      </c>
      <c r="H32" s="54" t="s">
        <v>772</v>
      </c>
      <c r="I32" s="54" t="s">
        <v>772</v>
      </c>
      <c r="J32" s="54" t="s">
        <v>772</v>
      </c>
      <c r="K32" s="54" t="s">
        <v>772</v>
      </c>
      <c r="L32" s="54" t="s">
        <v>772</v>
      </c>
      <c r="M32" s="54" t="s">
        <v>772</v>
      </c>
      <c r="N32" s="54" t="s">
        <v>772</v>
      </c>
      <c r="O32" s="54" t="s">
        <v>772</v>
      </c>
      <c r="P32" s="54" t="s">
        <v>772</v>
      </c>
    </row>
    <row r="33" spans="1:16">
      <c r="A33" s="74">
        <v>6000</v>
      </c>
      <c r="B33" s="119" t="s">
        <v>11</v>
      </c>
      <c r="C33" s="107" t="s">
        <v>23</v>
      </c>
      <c r="D33" s="112"/>
      <c r="E33" s="54" t="s">
        <v>772</v>
      </c>
      <c r="F33" s="54" t="s">
        <v>772</v>
      </c>
      <c r="G33" s="54" t="s">
        <v>772</v>
      </c>
      <c r="H33" s="54" t="s">
        <v>772</v>
      </c>
      <c r="I33" s="54" t="s">
        <v>772</v>
      </c>
      <c r="J33" s="54" t="s">
        <v>772</v>
      </c>
      <c r="K33" s="54" t="s">
        <v>772</v>
      </c>
      <c r="L33" s="54" t="s">
        <v>772</v>
      </c>
      <c r="M33" s="54" t="s">
        <v>772</v>
      </c>
      <c r="N33" s="54" t="s">
        <v>772</v>
      </c>
      <c r="O33" s="54" t="s">
        <v>772</v>
      </c>
      <c r="P33" s="54" t="s">
        <v>772</v>
      </c>
    </row>
    <row r="34" spans="1:16" ht="15.75">
      <c r="A34" s="75">
        <v>6000</v>
      </c>
      <c r="B34" s="119" t="s">
        <v>402</v>
      </c>
      <c r="C34" s="107" t="s">
        <v>403</v>
      </c>
      <c r="D34" s="112">
        <f t="shared" si="6"/>
        <v>0</v>
      </c>
      <c r="E34" s="54" t="s">
        <v>772</v>
      </c>
      <c r="F34" s="54" t="s">
        <v>772</v>
      </c>
      <c r="G34" s="54" t="s">
        <v>772</v>
      </c>
      <c r="H34" s="54" t="s">
        <v>772</v>
      </c>
      <c r="I34" s="54" t="s">
        <v>772</v>
      </c>
      <c r="J34" s="54" t="s">
        <v>772</v>
      </c>
      <c r="K34" s="54" t="s">
        <v>772</v>
      </c>
      <c r="L34" s="54" t="s">
        <v>772</v>
      </c>
      <c r="M34" s="54" t="s">
        <v>772</v>
      </c>
      <c r="N34" s="54" t="s">
        <v>772</v>
      </c>
      <c r="O34" s="54" t="s">
        <v>772</v>
      </c>
      <c r="P34" s="54" t="s">
        <v>772</v>
      </c>
    </row>
    <row r="35" spans="1:16" s="122" customFormat="1"/>
    <row r="36" spans="1:16">
      <c r="A36" s="125" t="s">
        <v>671</v>
      </c>
      <c r="B36" s="126" t="s">
        <v>670</v>
      </c>
      <c r="C36" s="111" t="s">
        <v>70</v>
      </c>
      <c r="D36" s="112">
        <f>SUM(E36:P36)</f>
        <v>0</v>
      </c>
      <c r="E36" s="54" t="s">
        <v>772</v>
      </c>
      <c r="F36" s="54" t="s">
        <v>772</v>
      </c>
      <c r="G36" s="54" t="s">
        <v>772</v>
      </c>
      <c r="H36" s="54" t="s">
        <v>772</v>
      </c>
      <c r="I36" s="54" t="s">
        <v>772</v>
      </c>
      <c r="J36" s="54" t="s">
        <v>772</v>
      </c>
      <c r="K36" s="54" t="s">
        <v>772</v>
      </c>
      <c r="L36" s="54" t="s">
        <v>772</v>
      </c>
      <c r="M36" s="54" t="s">
        <v>772</v>
      </c>
      <c r="N36" s="54" t="s">
        <v>772</v>
      </c>
      <c r="O36" s="54" t="s">
        <v>772</v>
      </c>
      <c r="P36" s="54" t="s">
        <v>772</v>
      </c>
    </row>
    <row r="37" spans="1:16">
      <c r="A37" s="125" t="s">
        <v>672</v>
      </c>
      <c r="B37" s="126"/>
      <c r="C37" s="111" t="s">
        <v>70</v>
      </c>
      <c r="D37" s="112">
        <f>SUM(E37:P37)</f>
        <v>0</v>
      </c>
      <c r="E37" s="54" t="s">
        <v>772</v>
      </c>
      <c r="F37" s="54" t="s">
        <v>772</v>
      </c>
      <c r="G37" s="54" t="s">
        <v>772</v>
      </c>
      <c r="H37" s="54" t="s">
        <v>772</v>
      </c>
      <c r="I37" s="54" t="s">
        <v>772</v>
      </c>
      <c r="J37" s="54" t="s">
        <v>772</v>
      </c>
      <c r="K37" s="54" t="s">
        <v>772</v>
      </c>
      <c r="L37" s="54" t="s">
        <v>772</v>
      </c>
      <c r="M37" s="54" t="s">
        <v>772</v>
      </c>
      <c r="N37" s="54" t="s">
        <v>772</v>
      </c>
      <c r="O37" s="54" t="s">
        <v>772</v>
      </c>
      <c r="P37" s="54" t="s">
        <v>772</v>
      </c>
    </row>
    <row r="38" spans="1:16">
      <c r="A38" s="125" t="s">
        <v>673</v>
      </c>
      <c r="B38" s="126"/>
      <c r="C38" s="111" t="s">
        <v>70</v>
      </c>
      <c r="D38" s="112">
        <f>SUM(E38:P38)</f>
        <v>0</v>
      </c>
      <c r="E38" s="54" t="s">
        <v>772</v>
      </c>
      <c r="F38" s="54" t="s">
        <v>772</v>
      </c>
      <c r="G38" s="54" t="s">
        <v>772</v>
      </c>
      <c r="H38" s="54" t="s">
        <v>772</v>
      </c>
      <c r="I38" s="54" t="s">
        <v>772</v>
      </c>
      <c r="J38" s="54" t="s">
        <v>772</v>
      </c>
      <c r="K38" s="54" t="s">
        <v>772</v>
      </c>
      <c r="L38" s="54" t="s">
        <v>772</v>
      </c>
      <c r="M38" s="54" t="s">
        <v>772</v>
      </c>
      <c r="N38" s="54" t="s">
        <v>772</v>
      </c>
      <c r="O38" s="54" t="s">
        <v>772</v>
      </c>
      <c r="P38" s="54" t="s">
        <v>772</v>
      </c>
    </row>
    <row r="39" spans="1:16">
      <c r="A39" s="856" t="s">
        <v>16</v>
      </c>
      <c r="B39" s="127"/>
      <c r="C39" s="111" t="s">
        <v>70</v>
      </c>
      <c r="D39" s="112">
        <f>SUM(E39:P39)</f>
        <v>0</v>
      </c>
      <c r="E39" s="54" t="s">
        <v>772</v>
      </c>
      <c r="F39" s="54" t="s">
        <v>772</v>
      </c>
      <c r="G39" s="54" t="s">
        <v>772</v>
      </c>
      <c r="H39" s="54" t="s">
        <v>772</v>
      </c>
      <c r="I39" s="54" t="s">
        <v>772</v>
      </c>
      <c r="J39" s="54" t="s">
        <v>772</v>
      </c>
      <c r="K39" s="54" t="s">
        <v>772</v>
      </c>
      <c r="L39" s="54" t="s">
        <v>772</v>
      </c>
      <c r="M39" s="54" t="s">
        <v>772</v>
      </c>
      <c r="N39" s="54" t="s">
        <v>772</v>
      </c>
      <c r="O39" s="54" t="s">
        <v>772</v>
      </c>
      <c r="P39" s="54" t="s">
        <v>772</v>
      </c>
    </row>
    <row r="40" spans="1:16">
      <c r="A40" s="856"/>
      <c r="B40" s="127"/>
      <c r="C40" s="107" t="s">
        <v>7</v>
      </c>
      <c r="D40" s="128">
        <f t="shared" ref="D40" si="7">IF(D36=0,0,D39/D36)</f>
        <v>0</v>
      </c>
      <c r="E40" s="128" t="s">
        <v>772</v>
      </c>
      <c r="F40" s="128" t="s">
        <v>772</v>
      </c>
      <c r="G40" s="128" t="s">
        <v>772</v>
      </c>
      <c r="H40" s="128" t="s">
        <v>772</v>
      </c>
      <c r="I40" s="128" t="s">
        <v>772</v>
      </c>
      <c r="J40" s="128" t="s">
        <v>772</v>
      </c>
      <c r="K40" s="128" t="s">
        <v>772</v>
      </c>
      <c r="L40" s="128" t="s">
        <v>772</v>
      </c>
      <c r="M40" s="128" t="s">
        <v>772</v>
      </c>
      <c r="N40" s="128" t="s">
        <v>772</v>
      </c>
      <c r="O40" s="128" t="s">
        <v>772</v>
      </c>
      <c r="P40" s="128" t="s">
        <v>772</v>
      </c>
    </row>
    <row r="41" spans="1:16" ht="20.25">
      <c r="A41" s="855" t="s">
        <v>404</v>
      </c>
      <c r="B41" s="129" t="s">
        <v>394</v>
      </c>
      <c r="C41" s="111" t="s">
        <v>70</v>
      </c>
      <c r="D41" s="130">
        <f t="shared" ref="D41:D46" si="8">SUM(E41:P41)</f>
        <v>0</v>
      </c>
      <c r="E41" s="112" t="s">
        <v>772</v>
      </c>
      <c r="F41" s="112" t="s">
        <v>772</v>
      </c>
      <c r="G41" s="112" t="s">
        <v>772</v>
      </c>
      <c r="H41" s="112" t="s">
        <v>772</v>
      </c>
      <c r="I41" s="112" t="s">
        <v>772</v>
      </c>
      <c r="J41" s="112" t="s">
        <v>772</v>
      </c>
      <c r="K41" s="112" t="s">
        <v>772</v>
      </c>
      <c r="L41" s="112" t="s">
        <v>772</v>
      </c>
      <c r="M41" s="112" t="s">
        <v>772</v>
      </c>
      <c r="N41" s="112" t="s">
        <v>772</v>
      </c>
      <c r="O41" s="112" t="s">
        <v>772</v>
      </c>
      <c r="P41" s="112" t="s">
        <v>772</v>
      </c>
    </row>
    <row r="42" spans="1:16">
      <c r="A42" s="855"/>
      <c r="B42" s="126" t="s">
        <v>675</v>
      </c>
      <c r="C42" s="111" t="s">
        <v>70</v>
      </c>
      <c r="D42" s="112">
        <f t="shared" si="8"/>
        <v>0</v>
      </c>
      <c r="E42" s="54" t="s">
        <v>772</v>
      </c>
      <c r="F42" s="54" t="s">
        <v>772</v>
      </c>
      <c r="G42" s="54" t="s">
        <v>772</v>
      </c>
      <c r="H42" s="54" t="s">
        <v>772</v>
      </c>
      <c r="I42" s="54" t="s">
        <v>772</v>
      </c>
      <c r="J42" s="54" t="s">
        <v>772</v>
      </c>
      <c r="K42" s="54" t="s">
        <v>772</v>
      </c>
      <c r="L42" s="54" t="s">
        <v>772</v>
      </c>
      <c r="M42" s="54" t="s">
        <v>772</v>
      </c>
      <c r="N42" s="54" t="s">
        <v>772</v>
      </c>
      <c r="O42" s="54" t="s">
        <v>772</v>
      </c>
      <c r="P42" s="54" t="s">
        <v>772</v>
      </c>
    </row>
    <row r="43" spans="1:16">
      <c r="A43" s="855"/>
      <c r="B43" s="126" t="s">
        <v>674</v>
      </c>
      <c r="C43" s="111" t="s">
        <v>70</v>
      </c>
      <c r="D43" s="130">
        <f t="shared" si="8"/>
        <v>0</v>
      </c>
      <c r="E43" s="121" t="s">
        <v>772</v>
      </c>
      <c r="F43" s="121" t="s">
        <v>772</v>
      </c>
      <c r="G43" s="121" t="s">
        <v>772</v>
      </c>
      <c r="H43" s="121" t="s">
        <v>772</v>
      </c>
      <c r="I43" s="121" t="s">
        <v>772</v>
      </c>
      <c r="J43" s="121" t="s">
        <v>772</v>
      </c>
      <c r="K43" s="121" t="s">
        <v>772</v>
      </c>
      <c r="L43" s="121" t="s">
        <v>772</v>
      </c>
      <c r="M43" s="121" t="s">
        <v>772</v>
      </c>
      <c r="N43" s="121" t="s">
        <v>772</v>
      </c>
      <c r="O43" s="121" t="s">
        <v>772</v>
      </c>
      <c r="P43" s="121" t="s">
        <v>772</v>
      </c>
    </row>
    <row r="44" spans="1:16">
      <c r="A44" s="855" t="s">
        <v>408</v>
      </c>
      <c r="B44" s="131" t="s">
        <v>405</v>
      </c>
      <c r="C44" s="111" t="s">
        <v>70</v>
      </c>
      <c r="D44" s="112">
        <f t="shared" si="8"/>
        <v>0</v>
      </c>
      <c r="E44" s="112" t="s">
        <v>772</v>
      </c>
      <c r="F44" s="112" t="s">
        <v>772</v>
      </c>
      <c r="G44" s="112" t="s">
        <v>772</v>
      </c>
      <c r="H44" s="112" t="s">
        <v>772</v>
      </c>
      <c r="I44" s="112" t="s">
        <v>772</v>
      </c>
      <c r="J44" s="112" t="s">
        <v>772</v>
      </c>
      <c r="K44" s="112" t="s">
        <v>772</v>
      </c>
      <c r="L44" s="112" t="s">
        <v>772</v>
      </c>
      <c r="M44" s="112" t="s">
        <v>772</v>
      </c>
      <c r="N44" s="112" t="s">
        <v>772</v>
      </c>
      <c r="O44" s="112" t="s">
        <v>772</v>
      </c>
      <c r="P44" s="112" t="s">
        <v>772</v>
      </c>
    </row>
    <row r="45" spans="1:16">
      <c r="A45" s="855"/>
      <c r="B45" s="131" t="s">
        <v>406</v>
      </c>
      <c r="C45" s="111" t="s">
        <v>70</v>
      </c>
      <c r="D45" s="112">
        <f t="shared" si="8"/>
        <v>0</v>
      </c>
      <c r="E45" s="54" t="s">
        <v>772</v>
      </c>
      <c r="F45" s="54" t="s">
        <v>772</v>
      </c>
      <c r="G45" s="54" t="s">
        <v>772</v>
      </c>
      <c r="H45" s="54" t="s">
        <v>772</v>
      </c>
      <c r="I45" s="54" t="s">
        <v>772</v>
      </c>
      <c r="J45" s="54" t="s">
        <v>772</v>
      </c>
      <c r="K45" s="54" t="s">
        <v>772</v>
      </c>
      <c r="L45" s="54" t="s">
        <v>772</v>
      </c>
      <c r="M45" s="54" t="s">
        <v>772</v>
      </c>
      <c r="N45" s="54" t="s">
        <v>772</v>
      </c>
      <c r="O45" s="54" t="s">
        <v>772</v>
      </c>
      <c r="P45" s="54" t="s">
        <v>772</v>
      </c>
    </row>
    <row r="46" spans="1:16">
      <c r="A46" s="855"/>
      <c r="B46" s="131" t="s">
        <v>407</v>
      </c>
      <c r="C46" s="111" t="s">
        <v>70</v>
      </c>
      <c r="D46" s="112">
        <f t="shared" si="8"/>
        <v>0</v>
      </c>
      <c r="E46" s="54" t="s">
        <v>772</v>
      </c>
      <c r="F46" s="54" t="s">
        <v>772</v>
      </c>
      <c r="G46" s="54" t="s">
        <v>772</v>
      </c>
      <c r="H46" s="54" t="s">
        <v>772</v>
      </c>
      <c r="I46" s="54" t="s">
        <v>772</v>
      </c>
      <c r="J46" s="54" t="s">
        <v>772</v>
      </c>
      <c r="K46" s="54" t="s">
        <v>772</v>
      </c>
      <c r="L46" s="54" t="s">
        <v>772</v>
      </c>
      <c r="M46" s="54" t="s">
        <v>772</v>
      </c>
      <c r="N46" s="54" t="s">
        <v>772</v>
      </c>
      <c r="O46" s="54" t="s">
        <v>772</v>
      </c>
      <c r="P46" s="54" t="s">
        <v>772</v>
      </c>
    </row>
    <row r="47" spans="1:16">
      <c r="A47" s="854" t="s">
        <v>745</v>
      </c>
      <c r="B47" s="206" t="s">
        <v>395</v>
      </c>
      <c r="C47" s="111" t="s">
        <v>164</v>
      </c>
      <c r="D47" s="119"/>
      <c r="E47" s="54" t="s">
        <v>772</v>
      </c>
      <c r="F47" s="54" t="s">
        <v>772</v>
      </c>
      <c r="G47" s="54" t="s">
        <v>772</v>
      </c>
      <c r="H47" s="54" t="s">
        <v>772</v>
      </c>
      <c r="I47" s="54" t="s">
        <v>772</v>
      </c>
      <c r="J47" s="54" t="s">
        <v>772</v>
      </c>
      <c r="K47" s="54" t="s">
        <v>772</v>
      </c>
      <c r="L47" s="54" t="s">
        <v>772</v>
      </c>
      <c r="M47" s="54" t="s">
        <v>772</v>
      </c>
      <c r="N47" s="54" t="s">
        <v>772</v>
      </c>
      <c r="O47" s="54" t="s">
        <v>772</v>
      </c>
      <c r="P47" s="54" t="s">
        <v>772</v>
      </c>
    </row>
    <row r="48" spans="1:16">
      <c r="A48" s="854"/>
      <c r="B48" s="631" t="s">
        <v>396</v>
      </c>
      <c r="C48" s="111" t="s">
        <v>164</v>
      </c>
      <c r="D48" s="110"/>
      <c r="E48" s="54" t="s">
        <v>772</v>
      </c>
      <c r="F48" s="54" t="s">
        <v>772</v>
      </c>
      <c r="G48" s="54" t="s">
        <v>772</v>
      </c>
      <c r="H48" s="54" t="s">
        <v>772</v>
      </c>
      <c r="I48" s="54" t="s">
        <v>772</v>
      </c>
      <c r="J48" s="54" t="s">
        <v>772</v>
      </c>
      <c r="K48" s="54" t="s">
        <v>772</v>
      </c>
      <c r="L48" s="54" t="s">
        <v>772</v>
      </c>
      <c r="M48" s="54" t="s">
        <v>772</v>
      </c>
      <c r="N48" s="54" t="s">
        <v>772</v>
      </c>
      <c r="O48" s="54" t="s">
        <v>772</v>
      </c>
      <c r="P48" s="54" t="s">
        <v>772</v>
      </c>
    </row>
    <row r="49" spans="1:16">
      <c r="A49" s="230"/>
      <c r="B49" s="632"/>
      <c r="C49" s="116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</row>
    <row r="50" spans="1:16">
      <c r="A50" s="230"/>
      <c r="B50" s="632"/>
      <c r="C50" s="116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</row>
    <row r="51" spans="1:16">
      <c r="B51" s="133" t="str">
        <f>Разходи!A91</f>
        <v>Финансов директор:</v>
      </c>
      <c r="C51" s="103"/>
      <c r="G51" s="134" t="str">
        <f>Разходи!E91</f>
        <v>Изп. директор:</v>
      </c>
      <c r="I51" s="135"/>
      <c r="J51" s="135"/>
    </row>
    <row r="52" spans="1:16">
      <c r="A52" s="132"/>
      <c r="C52" s="136" t="str">
        <f>Разходи!$B$93</f>
        <v>/ Даниел Бойчев /</v>
      </c>
      <c r="G52" s="135"/>
      <c r="H52" s="137" t="str">
        <f>Разходи!$F$93</f>
        <v>/ Ч.Стойнев /</v>
      </c>
      <c r="I52" s="137"/>
      <c r="J52" s="137"/>
    </row>
    <row r="53" spans="1:16">
      <c r="A53" s="132"/>
      <c r="B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</row>
    <row r="54" spans="1:16" hidden="1">
      <c r="A54" s="132"/>
      <c r="B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</row>
    <row r="55" spans="1:16" hidden="1">
      <c r="A55" s="132"/>
      <c r="B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</row>
    <row r="56" spans="1:16" hidden="1">
      <c r="A56" s="132"/>
      <c r="B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</row>
    <row r="57" spans="1:16" hidden="1">
      <c r="A57" s="132"/>
      <c r="B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</row>
    <row r="58" spans="1:16" hidden="1">
      <c r="A58" s="132"/>
      <c r="B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</row>
    <row r="59" spans="1:16" hidden="1">
      <c r="A59" s="132"/>
      <c r="B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</row>
    <row r="60" spans="1:16" hidden="1">
      <c r="A60" s="132"/>
      <c r="B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</row>
    <row r="61" spans="1:16" hidden="1">
      <c r="A61" s="132"/>
      <c r="B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</row>
    <row r="62" spans="1:16" hidden="1">
      <c r="A62" s="132"/>
      <c r="B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</row>
    <row r="63" spans="1:16" hidden="1">
      <c r="A63" s="132"/>
      <c r="B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</row>
    <row r="64" spans="1:16" hidden="1">
      <c r="A64" s="132"/>
      <c r="B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</row>
    <row r="65" spans="1:16" hidden="1">
      <c r="A65" s="132"/>
      <c r="B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</row>
    <row r="66" spans="1:16" hidden="1">
      <c r="A66" s="132"/>
      <c r="B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</row>
    <row r="67" spans="1:16" hidden="1">
      <c r="A67" s="132"/>
      <c r="B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</row>
    <row r="68" spans="1:16" hidden="1">
      <c r="A68" s="132"/>
      <c r="B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</row>
    <row r="69" spans="1:16" hidden="1">
      <c r="A69" s="132"/>
      <c r="B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</row>
    <row r="70" spans="1:16" hidden="1">
      <c r="A70" s="132"/>
      <c r="B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</row>
    <row r="71" spans="1:16" hidden="1">
      <c r="A71" s="132"/>
      <c r="B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</row>
    <row r="72" spans="1:16" hidden="1">
      <c r="A72" s="132"/>
      <c r="B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</row>
    <row r="73" spans="1:16" hidden="1">
      <c r="A73" s="132"/>
      <c r="B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</row>
    <row r="74" spans="1:16" hidden="1">
      <c r="A74" s="132"/>
      <c r="B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</row>
    <row r="75" spans="1:16" hidden="1">
      <c r="A75" s="132"/>
      <c r="B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</row>
    <row r="76" spans="1:16" hidden="1">
      <c r="A76" s="132"/>
      <c r="B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</row>
    <row r="77" spans="1:16" hidden="1">
      <c r="A77" s="132"/>
      <c r="B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</row>
    <row r="78" spans="1:16" hidden="1">
      <c r="A78" s="132"/>
      <c r="B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</row>
    <row r="79" spans="1:16" hidden="1">
      <c r="A79" s="132"/>
      <c r="B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</row>
    <row r="80" spans="1:16" hidden="1">
      <c r="A80" s="132"/>
      <c r="B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</row>
    <row r="81" spans="1:16" hidden="1">
      <c r="A81" s="132"/>
      <c r="B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</row>
    <row r="82" spans="1:16" hidden="1">
      <c r="A82" s="132"/>
      <c r="B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</row>
    <row r="83" spans="1:16" hidden="1">
      <c r="A83" s="132"/>
      <c r="B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</row>
    <row r="84" spans="1:16" hidden="1">
      <c r="A84" s="132"/>
      <c r="B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</row>
    <row r="85" spans="1:16" hidden="1">
      <c r="A85" s="132"/>
      <c r="B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</row>
    <row r="86" spans="1:16" hidden="1">
      <c r="A86" s="132"/>
      <c r="B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</row>
    <row r="87" spans="1:16" hidden="1">
      <c r="A87" s="132"/>
      <c r="B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</row>
    <row r="88" spans="1:16" hidden="1">
      <c r="A88" s="132"/>
      <c r="B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</row>
    <row r="89" spans="1:16" hidden="1">
      <c r="A89" s="132"/>
      <c r="B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</row>
    <row r="90" spans="1:16" hidden="1">
      <c r="A90" s="132"/>
      <c r="B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2"/>
      <c r="O90" s="132"/>
      <c r="P90" s="132"/>
    </row>
    <row r="91" spans="1:16" hidden="1">
      <c r="A91" s="132"/>
      <c r="B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</row>
    <row r="92" spans="1:16" hidden="1">
      <c r="A92" s="132"/>
      <c r="B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</row>
    <row r="93" spans="1:16" hidden="1">
      <c r="A93" s="132"/>
      <c r="B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</row>
    <row r="94" spans="1:16" hidden="1">
      <c r="A94" s="132"/>
      <c r="B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</row>
    <row r="95" spans="1:16" hidden="1">
      <c r="A95" s="132"/>
      <c r="B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</row>
    <row r="96" spans="1:16" hidden="1">
      <c r="A96" s="132"/>
      <c r="B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132"/>
    </row>
    <row r="97" spans="1:16" hidden="1">
      <c r="A97" s="132"/>
      <c r="B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</row>
    <row r="98" spans="1:16" hidden="1">
      <c r="A98" s="132"/>
      <c r="B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</row>
    <row r="99" spans="1:16" hidden="1">
      <c r="A99" s="132"/>
      <c r="B99" s="132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</row>
    <row r="100" spans="1:16" hidden="1">
      <c r="A100" s="132"/>
      <c r="B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</row>
    <row r="101" spans="1:16" hidden="1">
      <c r="A101" s="132"/>
      <c r="B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</row>
    <row r="102" spans="1:16" hidden="1">
      <c r="A102" s="132"/>
      <c r="B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</row>
    <row r="103" spans="1:16" hidden="1">
      <c r="A103" s="132"/>
      <c r="B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</row>
    <row r="104" spans="1:16" hidden="1">
      <c r="A104" s="132"/>
      <c r="B104" s="132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2"/>
      <c r="O104" s="132"/>
      <c r="P104" s="132"/>
    </row>
    <row r="105" spans="1:16" hidden="1">
      <c r="A105" s="132"/>
      <c r="B105" s="132"/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</row>
    <row r="106" spans="1:16" hidden="1">
      <c r="A106" s="132"/>
      <c r="B106" s="132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132"/>
      <c r="O106" s="132"/>
      <c r="P106" s="132"/>
    </row>
    <row r="107" spans="1:16" hidden="1">
      <c r="A107" s="132"/>
      <c r="B107" s="132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  <c r="O107" s="132"/>
      <c r="P107" s="132"/>
    </row>
    <row r="108" spans="1:16" hidden="1">
      <c r="A108" s="132"/>
      <c r="B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  <c r="P108" s="132"/>
    </row>
    <row r="109" spans="1:16" hidden="1">
      <c r="A109" s="132"/>
      <c r="B109" s="132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</row>
    <row r="110" spans="1:16" hidden="1">
      <c r="A110" s="132"/>
      <c r="B110" s="132"/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  <c r="O110" s="132"/>
      <c r="P110" s="132"/>
    </row>
    <row r="111" spans="1:16" hidden="1">
      <c r="A111" s="132"/>
      <c r="B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</row>
    <row r="112" spans="1:16" hidden="1">
      <c r="A112" s="132"/>
      <c r="B112" s="132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  <c r="O112" s="132"/>
      <c r="P112" s="132"/>
    </row>
    <row r="113" spans="1:16" hidden="1">
      <c r="A113" s="132"/>
      <c r="B113" s="132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</row>
    <row r="114" spans="1:16" hidden="1">
      <c r="A114" s="132"/>
      <c r="B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</row>
    <row r="115" spans="1:16" hidden="1">
      <c r="A115" s="132"/>
      <c r="B115" s="132"/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</row>
    <row r="116" spans="1:16" hidden="1">
      <c r="A116" s="132"/>
      <c r="B116" s="132"/>
      <c r="D116" s="132"/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  <c r="O116" s="132"/>
      <c r="P116" s="132"/>
    </row>
    <row r="117" spans="1:16" hidden="1">
      <c r="A117" s="132"/>
      <c r="B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</row>
    <row r="118" spans="1:16" hidden="1">
      <c r="A118" s="132"/>
      <c r="B118" s="132"/>
      <c r="D118" s="132"/>
      <c r="E118" s="132"/>
      <c r="F118" s="132"/>
      <c r="G118" s="132"/>
      <c r="H118" s="132"/>
      <c r="I118" s="132"/>
      <c r="J118" s="132"/>
      <c r="K118" s="132"/>
      <c r="L118" s="132"/>
      <c r="M118" s="132"/>
      <c r="N118" s="132"/>
      <c r="O118" s="132"/>
      <c r="P118" s="132"/>
    </row>
    <row r="119" spans="1:16" hidden="1">
      <c r="A119" s="132"/>
      <c r="B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</row>
    <row r="120" spans="1:16" hidden="1">
      <c r="A120" s="132"/>
      <c r="B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</row>
    <row r="121" spans="1:16" hidden="1">
      <c r="A121" s="132"/>
      <c r="B121" s="132"/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</row>
    <row r="122" spans="1:16" hidden="1">
      <c r="A122" s="132"/>
      <c r="B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</row>
    <row r="123" spans="1:16" hidden="1">
      <c r="A123" s="132"/>
      <c r="B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</row>
    <row r="124" spans="1:16" hidden="1">
      <c r="A124" s="132"/>
      <c r="B124" s="132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</row>
    <row r="125" spans="1:16" hidden="1">
      <c r="A125" s="132"/>
      <c r="B125" s="132"/>
      <c r="D125" s="132"/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2"/>
    </row>
    <row r="126" spans="1:16" hidden="1">
      <c r="A126" s="132"/>
      <c r="B126" s="132"/>
      <c r="D126" s="132"/>
      <c r="E126" s="132"/>
      <c r="F126" s="132"/>
      <c r="G126" s="132"/>
      <c r="H126" s="132"/>
      <c r="I126" s="132"/>
      <c r="J126" s="132"/>
      <c r="K126" s="132"/>
      <c r="L126" s="132"/>
      <c r="M126" s="132"/>
      <c r="N126" s="132"/>
      <c r="O126" s="132"/>
      <c r="P126" s="132"/>
    </row>
    <row r="127" spans="1:16" hidden="1">
      <c r="A127" s="132"/>
      <c r="B127" s="132"/>
      <c r="D127" s="132"/>
      <c r="E127" s="132"/>
      <c r="F127" s="132"/>
      <c r="G127" s="132"/>
      <c r="H127" s="132"/>
      <c r="I127" s="132"/>
      <c r="J127" s="132"/>
      <c r="K127" s="132"/>
      <c r="L127" s="132"/>
      <c r="M127" s="132"/>
      <c r="N127" s="132"/>
      <c r="O127" s="132"/>
      <c r="P127" s="132"/>
    </row>
    <row r="128" spans="1:16" hidden="1">
      <c r="A128" s="132"/>
      <c r="B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132"/>
      <c r="P128" s="132"/>
    </row>
    <row r="129" spans="1:16" hidden="1">
      <c r="A129" s="132"/>
      <c r="B129" s="132"/>
      <c r="D129" s="132"/>
      <c r="E129" s="132"/>
      <c r="F129" s="132"/>
      <c r="G129" s="132"/>
      <c r="H129" s="132"/>
      <c r="I129" s="132"/>
      <c r="J129" s="132"/>
      <c r="K129" s="132"/>
      <c r="L129" s="132"/>
      <c r="M129" s="132"/>
      <c r="N129" s="132"/>
      <c r="O129" s="132"/>
      <c r="P129" s="132"/>
    </row>
    <row r="130" spans="1:16" hidden="1">
      <c r="A130" s="132"/>
      <c r="B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2"/>
    </row>
    <row r="131" spans="1:16" hidden="1">
      <c r="A131" s="132"/>
      <c r="B131" s="132"/>
      <c r="D131" s="132"/>
      <c r="E131" s="132"/>
      <c r="F131" s="132"/>
      <c r="G131" s="132"/>
      <c r="H131" s="132"/>
      <c r="I131" s="132"/>
      <c r="J131" s="132"/>
      <c r="K131" s="132"/>
      <c r="L131" s="132"/>
      <c r="M131" s="132"/>
      <c r="N131" s="132"/>
      <c r="O131" s="132"/>
      <c r="P131" s="132"/>
    </row>
    <row r="132" spans="1:16" hidden="1">
      <c r="A132" s="132"/>
      <c r="B132" s="132"/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132"/>
      <c r="P132" s="132"/>
    </row>
    <row r="133" spans="1:16" hidden="1">
      <c r="A133" s="132"/>
      <c r="B133" s="132"/>
      <c r="D133" s="132"/>
      <c r="E133" s="132"/>
      <c r="F133" s="132"/>
      <c r="G133" s="132"/>
      <c r="H133" s="132"/>
      <c r="I133" s="132"/>
      <c r="J133" s="132"/>
      <c r="K133" s="132"/>
      <c r="L133" s="132"/>
      <c r="M133" s="132"/>
      <c r="N133" s="132"/>
      <c r="O133" s="132"/>
      <c r="P133" s="132"/>
    </row>
    <row r="134" spans="1:16" hidden="1">
      <c r="A134" s="132"/>
      <c r="B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132"/>
      <c r="N134" s="132"/>
      <c r="O134" s="132"/>
      <c r="P134" s="132"/>
    </row>
    <row r="135" spans="1:16" hidden="1">
      <c r="A135" s="132"/>
      <c r="B135" s="132"/>
      <c r="D135" s="132"/>
      <c r="E135" s="132"/>
      <c r="F135" s="132"/>
      <c r="G135" s="132"/>
      <c r="H135" s="132"/>
      <c r="I135" s="132"/>
      <c r="J135" s="132"/>
      <c r="K135" s="132"/>
      <c r="L135" s="132"/>
      <c r="M135" s="132"/>
      <c r="N135" s="132"/>
      <c r="O135" s="132"/>
      <c r="P135" s="132"/>
    </row>
    <row r="136" spans="1:16" hidden="1">
      <c r="A136" s="132"/>
      <c r="B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132"/>
      <c r="O136" s="132"/>
      <c r="P136" s="132"/>
    </row>
    <row r="137" spans="1:16" hidden="1">
      <c r="A137" s="132"/>
      <c r="B137" s="132"/>
      <c r="D137" s="132"/>
      <c r="E137" s="132"/>
      <c r="F137" s="132"/>
      <c r="G137" s="132"/>
      <c r="H137" s="132"/>
      <c r="I137" s="132"/>
      <c r="J137" s="132"/>
      <c r="K137" s="132"/>
      <c r="L137" s="132"/>
      <c r="M137" s="132"/>
      <c r="N137" s="132"/>
      <c r="O137" s="132"/>
      <c r="P137" s="132"/>
    </row>
    <row r="138" spans="1:16" hidden="1">
      <c r="A138" s="132"/>
      <c r="B138" s="132"/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32"/>
      <c r="O138" s="132"/>
      <c r="P138" s="132"/>
    </row>
    <row r="139" spans="1:16" hidden="1">
      <c r="A139" s="132"/>
      <c r="B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2"/>
      <c r="O139" s="132"/>
      <c r="P139" s="132"/>
    </row>
    <row r="140" spans="1:16" hidden="1">
      <c r="A140" s="132"/>
      <c r="B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</row>
    <row r="141" spans="1:16" hidden="1">
      <c r="A141" s="132"/>
      <c r="B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  <c r="O141" s="132"/>
      <c r="P141" s="132"/>
    </row>
    <row r="142" spans="1:16" hidden="1">
      <c r="A142" s="132"/>
      <c r="B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2"/>
    </row>
    <row r="143" spans="1:16" hidden="1">
      <c r="A143" s="132"/>
      <c r="B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</row>
    <row r="144" spans="1:16" hidden="1">
      <c r="A144" s="132"/>
      <c r="B144" s="132"/>
      <c r="D144" s="132"/>
      <c r="E144" s="132"/>
      <c r="F144" s="132"/>
      <c r="G144" s="132"/>
      <c r="H144" s="132"/>
      <c r="I144" s="132"/>
      <c r="J144" s="132"/>
      <c r="K144" s="132"/>
      <c r="L144" s="132"/>
      <c r="M144" s="132"/>
      <c r="N144" s="132"/>
      <c r="O144" s="132"/>
      <c r="P144" s="132"/>
    </row>
    <row r="145" spans="1:16" hidden="1">
      <c r="A145" s="132"/>
      <c r="B145" s="132"/>
      <c r="D145" s="132"/>
      <c r="E145" s="132"/>
      <c r="F145" s="132"/>
      <c r="G145" s="132"/>
      <c r="H145" s="132"/>
      <c r="I145" s="132"/>
      <c r="J145" s="132"/>
      <c r="K145" s="132"/>
      <c r="L145" s="132"/>
      <c r="M145" s="132"/>
      <c r="N145" s="132"/>
      <c r="O145" s="132"/>
      <c r="P145" s="132"/>
    </row>
    <row r="146" spans="1:16" hidden="1">
      <c r="A146" s="132"/>
      <c r="B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132"/>
      <c r="N146" s="132"/>
      <c r="O146" s="132"/>
      <c r="P146" s="132"/>
    </row>
    <row r="147" spans="1:16" hidden="1">
      <c r="A147" s="132"/>
      <c r="B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2"/>
    </row>
    <row r="148" spans="1:16" hidden="1">
      <c r="A148" s="132"/>
      <c r="B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</row>
    <row r="149" spans="1:16" hidden="1">
      <c r="A149" s="132"/>
      <c r="B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</row>
  </sheetData>
  <dataConsolidate/>
  <mergeCells count="13">
    <mergeCell ref="A47:A48"/>
    <mergeCell ref="A44:A46"/>
    <mergeCell ref="A41:A43"/>
    <mergeCell ref="A39:A40"/>
    <mergeCell ref="A23:A24"/>
    <mergeCell ref="A1:C1"/>
    <mergeCell ref="A2:C2"/>
    <mergeCell ref="A12:A14"/>
    <mergeCell ref="A15:A17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showZeros="0" topLeftCell="A57" workbookViewId="0">
      <selection sqref="A1:I93"/>
    </sheetView>
  </sheetViews>
  <sheetFormatPr defaultColWidth="0" defaultRowHeight="12.75" zeroHeight="1"/>
  <cols>
    <col min="1" max="1" width="4.5703125" style="132" customWidth="1"/>
    <col min="2" max="2" width="34.42578125" style="132" customWidth="1"/>
    <col min="3" max="3" width="7.5703125" style="106" bestFit="1" customWidth="1"/>
    <col min="4" max="4" width="9" style="106" customWidth="1"/>
    <col min="5" max="5" width="9.140625" style="106" customWidth="1"/>
    <col min="6" max="6" width="9.5703125" style="106" customWidth="1"/>
    <col min="7" max="8" width="9" style="106" customWidth="1"/>
    <col min="9" max="9" width="11.5703125" style="106" customWidth="1"/>
    <col min="10" max="10" width="9.42578125" style="670" customWidth="1"/>
    <col min="11" max="16384" width="0" style="132" hidden="1"/>
  </cols>
  <sheetData>
    <row r="1" spans="1:10">
      <c r="B1" s="697">
        <v>1</v>
      </c>
      <c r="C1" s="697"/>
      <c r="I1" s="133" t="s">
        <v>679</v>
      </c>
    </row>
    <row r="2" spans="1:10">
      <c r="B2" s="698" t="s">
        <v>386</v>
      </c>
      <c r="C2" s="698"/>
    </row>
    <row r="3" spans="1:10">
      <c r="A3" s="687"/>
      <c r="B3" s="698" t="str">
        <f>'ТИП-ПРОИЗ'!$B$3:$C$3</f>
        <v>ТЕЦ "Бобов дол" АД</v>
      </c>
      <c r="C3" s="698"/>
      <c r="D3" s="687"/>
      <c r="F3" s="687"/>
      <c r="H3" s="687"/>
      <c r="I3" s="687"/>
    </row>
    <row r="4" spans="1:10" ht="12.75" customHeight="1" thickBot="1">
      <c r="A4" s="159"/>
      <c r="B4" s="159"/>
      <c r="C4" s="159"/>
      <c r="D4" s="159"/>
      <c r="E4" s="159"/>
      <c r="F4" s="159"/>
      <c r="G4" s="159"/>
      <c r="H4" s="159"/>
      <c r="I4" s="159"/>
    </row>
    <row r="5" spans="1:10" ht="13.5" thickTop="1">
      <c r="A5" s="702" t="s">
        <v>0</v>
      </c>
      <c r="B5" s="704" t="s">
        <v>1</v>
      </c>
      <c r="C5" s="704" t="s">
        <v>2</v>
      </c>
      <c r="D5" s="706" t="str">
        <f>'ТИП-ПРОИЗ'!E6</f>
        <v>01.07.2024-
30.06.2025</v>
      </c>
      <c r="E5" s="706"/>
      <c r="F5" s="706"/>
      <c r="G5" s="699">
        <f>'ТИП-ПРОИЗ'!F6</f>
        <v>7.2024999999999997</v>
      </c>
      <c r="H5" s="700"/>
      <c r="I5" s="701"/>
    </row>
    <row r="6" spans="1:10">
      <c r="A6" s="703"/>
      <c r="B6" s="705"/>
      <c r="C6" s="705"/>
      <c r="D6" s="160" t="s">
        <v>250</v>
      </c>
      <c r="E6" s="160" t="s">
        <v>85</v>
      </c>
      <c r="F6" s="161" t="s">
        <v>152</v>
      </c>
      <c r="G6" s="160" t="s">
        <v>250</v>
      </c>
      <c r="H6" s="160" t="s">
        <v>85</v>
      </c>
      <c r="I6" s="500" t="s">
        <v>152</v>
      </c>
    </row>
    <row r="7" spans="1:10">
      <c r="A7" s="162">
        <v>1</v>
      </c>
      <c r="B7" s="163">
        <v>2</v>
      </c>
      <c r="C7" s="163">
        <v>3</v>
      </c>
      <c r="D7" s="163">
        <v>4</v>
      </c>
      <c r="E7" s="163">
        <v>5</v>
      </c>
      <c r="F7" s="163" t="s">
        <v>80</v>
      </c>
      <c r="G7" s="163">
        <v>7</v>
      </c>
      <c r="H7" s="163">
        <v>8</v>
      </c>
      <c r="I7" s="164" t="s">
        <v>79</v>
      </c>
    </row>
    <row r="8" spans="1:10">
      <c r="A8" s="165" t="s">
        <v>133</v>
      </c>
      <c r="B8" s="166" t="s">
        <v>151</v>
      </c>
      <c r="C8" s="167" t="s">
        <v>3</v>
      </c>
      <c r="D8" s="130" t="s">
        <v>772</v>
      </c>
      <c r="E8" s="130" t="s">
        <v>772</v>
      </c>
      <c r="F8" s="168" t="s">
        <v>772</v>
      </c>
      <c r="G8" s="130" t="s">
        <v>772</v>
      </c>
      <c r="H8" s="130" t="s">
        <v>772</v>
      </c>
      <c r="I8" s="169" t="s">
        <v>772</v>
      </c>
      <c r="J8" s="671"/>
    </row>
    <row r="9" spans="1:10">
      <c r="A9" s="170" t="s">
        <v>143</v>
      </c>
      <c r="B9" s="171" t="s">
        <v>39</v>
      </c>
      <c r="C9" s="172" t="s">
        <v>3</v>
      </c>
      <c r="D9" s="173" t="s">
        <v>772</v>
      </c>
      <c r="E9" s="173" t="s">
        <v>772</v>
      </c>
      <c r="F9" s="174" t="s">
        <v>772</v>
      </c>
      <c r="G9" s="173" t="s">
        <v>772</v>
      </c>
      <c r="H9" s="173" t="s">
        <v>772</v>
      </c>
      <c r="I9" s="175" t="s">
        <v>772</v>
      </c>
      <c r="J9" s="671"/>
    </row>
    <row r="10" spans="1:10" ht="25.5">
      <c r="A10" s="165" t="s">
        <v>103</v>
      </c>
      <c r="B10" s="176" t="s">
        <v>173</v>
      </c>
      <c r="C10" s="177" t="s">
        <v>3</v>
      </c>
      <c r="D10" s="130" t="s">
        <v>772</v>
      </c>
      <c r="E10" s="130" t="s">
        <v>772</v>
      </c>
      <c r="F10" s="168" t="s">
        <v>772</v>
      </c>
      <c r="G10" s="130" t="s">
        <v>772</v>
      </c>
      <c r="H10" s="130" t="s">
        <v>772</v>
      </c>
      <c r="I10" s="169" t="s">
        <v>772</v>
      </c>
      <c r="J10" s="671"/>
    </row>
    <row r="11" spans="1:10">
      <c r="A11" s="178" t="s">
        <v>144</v>
      </c>
      <c r="B11" s="179" t="s">
        <v>169</v>
      </c>
      <c r="C11" s="180" t="s">
        <v>3</v>
      </c>
      <c r="D11" s="130" t="s">
        <v>772</v>
      </c>
      <c r="E11" s="130" t="s">
        <v>772</v>
      </c>
      <c r="F11" s="130" t="s">
        <v>772</v>
      </c>
      <c r="G11" s="130" t="s">
        <v>772</v>
      </c>
      <c r="H11" s="130" t="s">
        <v>772</v>
      </c>
      <c r="I11" s="181" t="s">
        <v>772</v>
      </c>
      <c r="J11" s="671"/>
    </row>
    <row r="12" spans="1:10">
      <c r="A12" s="178" t="s">
        <v>145</v>
      </c>
      <c r="B12" s="182" t="s">
        <v>438</v>
      </c>
      <c r="C12" s="180" t="s">
        <v>3</v>
      </c>
      <c r="D12" s="130" t="s">
        <v>772</v>
      </c>
      <c r="E12" s="130" t="s">
        <v>772</v>
      </c>
      <c r="F12" s="130" t="s">
        <v>772</v>
      </c>
      <c r="G12" s="130" t="s">
        <v>772</v>
      </c>
      <c r="H12" s="130" t="s">
        <v>772</v>
      </c>
      <c r="I12" s="181" t="s">
        <v>772</v>
      </c>
      <c r="J12" s="671"/>
    </row>
    <row r="13" spans="1:10">
      <c r="A13" s="183">
        <v>1</v>
      </c>
      <c r="B13" s="184" t="s">
        <v>4</v>
      </c>
      <c r="C13" s="185" t="s">
        <v>3</v>
      </c>
      <c r="D13" s="112" t="s">
        <v>772</v>
      </c>
      <c r="E13" s="112" t="s">
        <v>772</v>
      </c>
      <c r="F13" s="112" t="s">
        <v>772</v>
      </c>
      <c r="G13" s="112" t="s">
        <v>772</v>
      </c>
      <c r="H13" s="112" t="s">
        <v>772</v>
      </c>
      <c r="I13" s="186" t="s">
        <v>772</v>
      </c>
      <c r="J13" s="363"/>
    </row>
    <row r="14" spans="1:10">
      <c r="A14" s="187" t="s">
        <v>255</v>
      </c>
      <c r="B14" s="120" t="s">
        <v>170</v>
      </c>
      <c r="C14" s="185" t="s">
        <v>3</v>
      </c>
      <c r="D14" s="689" t="s">
        <v>772</v>
      </c>
      <c r="E14" s="68" t="s">
        <v>772</v>
      </c>
      <c r="F14" s="121" t="s">
        <v>772</v>
      </c>
      <c r="G14" s="689" t="s">
        <v>772</v>
      </c>
      <c r="H14" s="68" t="s">
        <v>772</v>
      </c>
      <c r="I14" s="188" t="s">
        <v>772</v>
      </c>
      <c r="J14" s="672"/>
    </row>
    <row r="15" spans="1:10">
      <c r="A15" s="187" t="s">
        <v>256</v>
      </c>
      <c r="B15" s="120" t="s">
        <v>435</v>
      </c>
      <c r="C15" s="185" t="s">
        <v>3</v>
      </c>
      <c r="D15" s="689" t="s">
        <v>772</v>
      </c>
      <c r="E15" s="9" t="s">
        <v>772</v>
      </c>
      <c r="F15" s="121" t="s">
        <v>772</v>
      </c>
      <c r="G15" s="689" t="s">
        <v>772</v>
      </c>
      <c r="H15" s="9" t="s">
        <v>772</v>
      </c>
      <c r="I15" s="188" t="s">
        <v>772</v>
      </c>
      <c r="J15" s="672"/>
    </row>
    <row r="16" spans="1:10">
      <c r="A16" s="187"/>
      <c r="B16" s="120" t="s">
        <v>437</v>
      </c>
      <c r="C16" s="185" t="s">
        <v>3</v>
      </c>
      <c r="D16" s="689" t="s">
        <v>772</v>
      </c>
      <c r="E16" s="68" t="s">
        <v>772</v>
      </c>
      <c r="F16" s="121" t="s">
        <v>772</v>
      </c>
      <c r="G16" s="689" t="s">
        <v>772</v>
      </c>
      <c r="H16" s="68" t="s">
        <v>772</v>
      </c>
      <c r="I16" s="188" t="s">
        <v>772</v>
      </c>
      <c r="J16" s="672"/>
    </row>
    <row r="17" spans="1:10">
      <c r="A17" s="187" t="s">
        <v>257</v>
      </c>
      <c r="B17" s="120" t="s">
        <v>127</v>
      </c>
      <c r="C17" s="185" t="s">
        <v>3</v>
      </c>
      <c r="D17" s="689" t="s">
        <v>772</v>
      </c>
      <c r="E17" s="68" t="s">
        <v>772</v>
      </c>
      <c r="F17" s="121" t="s">
        <v>772</v>
      </c>
      <c r="G17" s="689" t="s">
        <v>772</v>
      </c>
      <c r="H17" s="68" t="s">
        <v>772</v>
      </c>
      <c r="I17" s="188" t="s">
        <v>772</v>
      </c>
      <c r="J17" s="672"/>
    </row>
    <row r="18" spans="1:10">
      <c r="A18" s="183">
        <v>2</v>
      </c>
      <c r="B18" s="184" t="s">
        <v>172</v>
      </c>
      <c r="C18" s="185" t="s">
        <v>3</v>
      </c>
      <c r="D18" s="112" t="s">
        <v>772</v>
      </c>
      <c r="E18" s="112" t="s">
        <v>772</v>
      </c>
      <c r="F18" s="112" t="s">
        <v>772</v>
      </c>
      <c r="G18" s="112" t="s">
        <v>772</v>
      </c>
      <c r="H18" s="112" t="s">
        <v>772</v>
      </c>
      <c r="I18" s="186" t="s">
        <v>772</v>
      </c>
      <c r="J18" s="672"/>
    </row>
    <row r="19" spans="1:10">
      <c r="A19" s="189" t="s">
        <v>271</v>
      </c>
      <c r="B19" s="121" t="s">
        <v>171</v>
      </c>
      <c r="C19" s="185" t="s">
        <v>3</v>
      </c>
      <c r="D19" s="689" t="s">
        <v>772</v>
      </c>
      <c r="E19" s="68" t="s">
        <v>772</v>
      </c>
      <c r="F19" s="121" t="s">
        <v>772</v>
      </c>
      <c r="G19" s="689" t="s">
        <v>772</v>
      </c>
      <c r="H19" s="68" t="s">
        <v>772</v>
      </c>
      <c r="I19" s="188" t="s">
        <v>772</v>
      </c>
      <c r="J19" s="672"/>
    </row>
    <row r="20" spans="1:10">
      <c r="A20" s="189" t="s">
        <v>272</v>
      </c>
      <c r="B20" s="120" t="s">
        <v>435</v>
      </c>
      <c r="C20" s="185" t="s">
        <v>3</v>
      </c>
      <c r="D20" s="689" t="s">
        <v>772</v>
      </c>
      <c r="E20" s="9" t="s">
        <v>772</v>
      </c>
      <c r="F20" s="121" t="s">
        <v>772</v>
      </c>
      <c r="G20" s="689" t="s">
        <v>772</v>
      </c>
      <c r="H20" s="9" t="s">
        <v>772</v>
      </c>
      <c r="I20" s="188" t="s">
        <v>772</v>
      </c>
      <c r="J20" s="672"/>
    </row>
    <row r="21" spans="1:10">
      <c r="A21" s="189"/>
      <c r="B21" s="120" t="s">
        <v>436</v>
      </c>
      <c r="C21" s="185"/>
      <c r="D21" s="689" t="s">
        <v>772</v>
      </c>
      <c r="E21" s="68" t="s">
        <v>772</v>
      </c>
      <c r="F21" s="121" t="s">
        <v>772</v>
      </c>
      <c r="G21" s="689" t="s">
        <v>772</v>
      </c>
      <c r="H21" s="68" t="s">
        <v>772</v>
      </c>
      <c r="I21" s="188" t="s">
        <v>772</v>
      </c>
      <c r="J21" s="672"/>
    </row>
    <row r="22" spans="1:10">
      <c r="A22" s="189" t="s">
        <v>275</v>
      </c>
      <c r="B22" s="120" t="s">
        <v>127</v>
      </c>
      <c r="C22" s="185" t="s">
        <v>3</v>
      </c>
      <c r="D22" s="689" t="s">
        <v>772</v>
      </c>
      <c r="E22" s="68" t="s">
        <v>772</v>
      </c>
      <c r="F22" s="121" t="s">
        <v>772</v>
      </c>
      <c r="G22" s="689" t="s">
        <v>772</v>
      </c>
      <c r="H22" s="68" t="s">
        <v>772</v>
      </c>
      <c r="I22" s="188" t="s">
        <v>772</v>
      </c>
      <c r="J22" s="672"/>
    </row>
    <row r="23" spans="1:10">
      <c r="A23" s="183">
        <v>3</v>
      </c>
      <c r="B23" s="184" t="s">
        <v>119</v>
      </c>
      <c r="C23" s="185" t="s">
        <v>3</v>
      </c>
      <c r="D23" s="689" t="s">
        <v>772</v>
      </c>
      <c r="E23" s="9" t="s">
        <v>772</v>
      </c>
      <c r="F23" s="112" t="s">
        <v>772</v>
      </c>
      <c r="G23" s="689" t="s">
        <v>772</v>
      </c>
      <c r="H23" s="9" t="s">
        <v>772</v>
      </c>
      <c r="I23" s="186" t="s">
        <v>772</v>
      </c>
      <c r="J23" s="672"/>
    </row>
    <row r="24" spans="1:10" ht="25.5" customHeight="1">
      <c r="A24" s="183">
        <v>4</v>
      </c>
      <c r="B24" s="190" t="s">
        <v>310</v>
      </c>
      <c r="C24" s="185" t="s">
        <v>3</v>
      </c>
      <c r="D24" s="120" t="s">
        <v>772</v>
      </c>
      <c r="E24" s="191" t="s">
        <v>772</v>
      </c>
      <c r="F24" s="112" t="s">
        <v>772</v>
      </c>
      <c r="G24" s="120" t="s">
        <v>772</v>
      </c>
      <c r="H24" s="191" t="s">
        <v>772</v>
      </c>
      <c r="I24" s="186" t="s">
        <v>772</v>
      </c>
      <c r="J24" s="672"/>
    </row>
    <row r="25" spans="1:10">
      <c r="A25" s="187" t="s">
        <v>251</v>
      </c>
      <c r="B25" s="192" t="s">
        <v>283</v>
      </c>
      <c r="C25" s="185" t="s">
        <v>3</v>
      </c>
      <c r="D25" s="54" t="s">
        <v>772</v>
      </c>
      <c r="E25" s="9" t="s">
        <v>772</v>
      </c>
      <c r="F25" s="112" t="s">
        <v>772</v>
      </c>
      <c r="G25" s="689" t="s">
        <v>772</v>
      </c>
      <c r="H25" s="9" t="s">
        <v>772</v>
      </c>
      <c r="I25" s="186" t="s">
        <v>772</v>
      </c>
      <c r="J25" s="672"/>
    </row>
    <row r="26" spans="1:10">
      <c r="A26" s="187" t="s">
        <v>252</v>
      </c>
      <c r="B26" s="192" t="s">
        <v>284</v>
      </c>
      <c r="C26" s="185" t="s">
        <v>3</v>
      </c>
      <c r="D26" s="689" t="s">
        <v>772</v>
      </c>
      <c r="E26" s="9" t="s">
        <v>772</v>
      </c>
      <c r="F26" s="112" t="s">
        <v>772</v>
      </c>
      <c r="G26" s="689" t="s">
        <v>772</v>
      </c>
      <c r="H26" s="9" t="s">
        <v>772</v>
      </c>
      <c r="I26" s="186" t="s">
        <v>772</v>
      </c>
      <c r="J26" s="672"/>
    </row>
    <row r="27" spans="1:10" ht="25.5">
      <c r="A27" s="183">
        <v>5</v>
      </c>
      <c r="B27" s="184" t="s">
        <v>729</v>
      </c>
      <c r="C27" s="185" t="s">
        <v>3</v>
      </c>
      <c r="D27" s="121" t="s">
        <v>772</v>
      </c>
      <c r="E27" s="193" t="s">
        <v>772</v>
      </c>
      <c r="F27" s="112" t="s">
        <v>772</v>
      </c>
      <c r="G27" s="121" t="s">
        <v>772</v>
      </c>
      <c r="H27" s="193" t="s">
        <v>772</v>
      </c>
      <c r="I27" s="186" t="s">
        <v>772</v>
      </c>
      <c r="J27" s="672"/>
    </row>
    <row r="28" spans="1:10">
      <c r="A28" s="187" t="s">
        <v>262</v>
      </c>
      <c r="B28" s="192" t="s">
        <v>104</v>
      </c>
      <c r="C28" s="185" t="s">
        <v>3</v>
      </c>
      <c r="D28" s="54" t="s">
        <v>772</v>
      </c>
      <c r="E28" s="9" t="s">
        <v>772</v>
      </c>
      <c r="F28" s="121" t="s">
        <v>772</v>
      </c>
      <c r="G28" s="54" t="s">
        <v>772</v>
      </c>
      <c r="H28" s="9" t="s">
        <v>772</v>
      </c>
      <c r="I28" s="188" t="s">
        <v>772</v>
      </c>
      <c r="J28" s="672"/>
    </row>
    <row r="29" spans="1:10">
      <c r="A29" s="187" t="s">
        <v>263</v>
      </c>
      <c r="B29" s="192" t="s">
        <v>105</v>
      </c>
      <c r="C29" s="185" t="s">
        <v>3</v>
      </c>
      <c r="D29" s="54" t="s">
        <v>772</v>
      </c>
      <c r="E29" s="9" t="s">
        <v>772</v>
      </c>
      <c r="F29" s="121" t="s">
        <v>772</v>
      </c>
      <c r="G29" s="54" t="s">
        <v>772</v>
      </c>
      <c r="H29" s="9" t="s">
        <v>772</v>
      </c>
      <c r="I29" s="188" t="s">
        <v>772</v>
      </c>
      <c r="J29" s="672"/>
    </row>
    <row r="30" spans="1:10">
      <c r="A30" s="187" t="s">
        <v>264</v>
      </c>
      <c r="B30" s="192" t="s">
        <v>106</v>
      </c>
      <c r="C30" s="185" t="s">
        <v>3</v>
      </c>
      <c r="D30" s="54" t="s">
        <v>772</v>
      </c>
      <c r="E30" s="9" t="s">
        <v>772</v>
      </c>
      <c r="F30" s="121" t="s">
        <v>772</v>
      </c>
      <c r="G30" s="54" t="s">
        <v>772</v>
      </c>
      <c r="H30" s="9" t="s">
        <v>772</v>
      </c>
      <c r="I30" s="188" t="s">
        <v>772</v>
      </c>
      <c r="J30" s="672"/>
    </row>
    <row r="31" spans="1:10">
      <c r="A31" s="187" t="s">
        <v>265</v>
      </c>
      <c r="B31" s="192" t="s">
        <v>107</v>
      </c>
      <c r="C31" s="185" t="s">
        <v>3</v>
      </c>
      <c r="D31" s="54" t="s">
        <v>772</v>
      </c>
      <c r="E31" s="9" t="s">
        <v>772</v>
      </c>
      <c r="F31" s="121" t="s">
        <v>772</v>
      </c>
      <c r="G31" s="54" t="s">
        <v>772</v>
      </c>
      <c r="H31" s="9" t="s">
        <v>772</v>
      </c>
      <c r="I31" s="188" t="s">
        <v>772</v>
      </c>
      <c r="J31" s="672"/>
    </row>
    <row r="32" spans="1:10">
      <c r="A32" s="187" t="s">
        <v>266</v>
      </c>
      <c r="B32" s="192" t="s">
        <v>108</v>
      </c>
      <c r="C32" s="185" t="s">
        <v>3</v>
      </c>
      <c r="D32" s="54" t="s">
        <v>772</v>
      </c>
      <c r="E32" s="9" t="s">
        <v>772</v>
      </c>
      <c r="F32" s="121" t="s">
        <v>772</v>
      </c>
      <c r="G32" s="54" t="s">
        <v>772</v>
      </c>
      <c r="H32" s="9" t="s">
        <v>772</v>
      </c>
      <c r="I32" s="188" t="s">
        <v>772</v>
      </c>
      <c r="J32" s="672"/>
    </row>
    <row r="33" spans="1:10">
      <c r="A33" s="187" t="s">
        <v>267</v>
      </c>
      <c r="B33" s="192" t="s">
        <v>109</v>
      </c>
      <c r="C33" s="185" t="s">
        <v>3</v>
      </c>
      <c r="D33" s="54" t="s">
        <v>772</v>
      </c>
      <c r="E33" s="9" t="s">
        <v>772</v>
      </c>
      <c r="F33" s="121" t="s">
        <v>772</v>
      </c>
      <c r="G33" s="54" t="s">
        <v>772</v>
      </c>
      <c r="H33" s="9" t="s">
        <v>772</v>
      </c>
      <c r="I33" s="188" t="s">
        <v>772</v>
      </c>
      <c r="J33" s="672"/>
    </row>
    <row r="34" spans="1:10" ht="25.5">
      <c r="A34" s="187" t="s">
        <v>285</v>
      </c>
      <c r="B34" s="192" t="s">
        <v>110</v>
      </c>
      <c r="C34" s="185" t="s">
        <v>3</v>
      </c>
      <c r="D34" s="54" t="s">
        <v>772</v>
      </c>
      <c r="E34" s="9" t="s">
        <v>772</v>
      </c>
      <c r="F34" s="121" t="s">
        <v>772</v>
      </c>
      <c r="G34" s="54" t="s">
        <v>772</v>
      </c>
      <c r="H34" s="9" t="s">
        <v>772</v>
      </c>
      <c r="I34" s="188" t="s">
        <v>772</v>
      </c>
      <c r="J34" s="672"/>
    </row>
    <row r="35" spans="1:10">
      <c r="A35" s="187" t="s">
        <v>286</v>
      </c>
      <c r="B35" s="192" t="s">
        <v>111</v>
      </c>
      <c r="C35" s="185" t="s">
        <v>3</v>
      </c>
      <c r="D35" s="54" t="s">
        <v>772</v>
      </c>
      <c r="E35" s="9" t="s">
        <v>772</v>
      </c>
      <c r="F35" s="121" t="s">
        <v>772</v>
      </c>
      <c r="G35" s="54" t="s">
        <v>772</v>
      </c>
      <c r="H35" s="9" t="s">
        <v>772</v>
      </c>
      <c r="I35" s="188" t="s">
        <v>772</v>
      </c>
      <c r="J35" s="672"/>
    </row>
    <row r="36" spans="1:10">
      <c r="A36" s="187" t="s">
        <v>287</v>
      </c>
      <c r="B36" s="192" t="s">
        <v>112</v>
      </c>
      <c r="C36" s="185" t="s">
        <v>3</v>
      </c>
      <c r="D36" s="54" t="s">
        <v>772</v>
      </c>
      <c r="E36" s="9" t="s">
        <v>772</v>
      </c>
      <c r="F36" s="121" t="s">
        <v>772</v>
      </c>
      <c r="G36" s="54" t="s">
        <v>772</v>
      </c>
      <c r="H36" s="9" t="s">
        <v>772</v>
      </c>
      <c r="I36" s="188" t="s">
        <v>772</v>
      </c>
      <c r="J36" s="672"/>
    </row>
    <row r="37" spans="1:10">
      <c r="A37" s="187" t="s">
        <v>303</v>
      </c>
      <c r="B37" s="192" t="s">
        <v>113</v>
      </c>
      <c r="C37" s="185" t="s">
        <v>3</v>
      </c>
      <c r="D37" s="54" t="s">
        <v>772</v>
      </c>
      <c r="E37" s="9" t="s">
        <v>772</v>
      </c>
      <c r="F37" s="121" t="s">
        <v>772</v>
      </c>
      <c r="G37" s="54" t="s">
        <v>772</v>
      </c>
      <c r="H37" s="9" t="s">
        <v>772</v>
      </c>
      <c r="I37" s="188" t="s">
        <v>772</v>
      </c>
      <c r="J37" s="672"/>
    </row>
    <row r="38" spans="1:10">
      <c r="A38" s="187" t="s">
        <v>288</v>
      </c>
      <c r="B38" s="192" t="s">
        <v>114</v>
      </c>
      <c r="C38" s="185" t="s">
        <v>3</v>
      </c>
      <c r="D38" s="54" t="s">
        <v>772</v>
      </c>
      <c r="E38" s="9" t="s">
        <v>772</v>
      </c>
      <c r="F38" s="121" t="s">
        <v>772</v>
      </c>
      <c r="G38" s="54" t="s">
        <v>772</v>
      </c>
      <c r="H38" s="9" t="s">
        <v>772</v>
      </c>
      <c r="I38" s="188" t="s">
        <v>772</v>
      </c>
      <c r="J38" s="672"/>
    </row>
    <row r="39" spans="1:10">
      <c r="A39" s="187" t="s">
        <v>289</v>
      </c>
      <c r="B39" s="192" t="s">
        <v>115</v>
      </c>
      <c r="C39" s="185" t="s">
        <v>3</v>
      </c>
      <c r="D39" s="54" t="s">
        <v>772</v>
      </c>
      <c r="E39" s="9" t="s">
        <v>772</v>
      </c>
      <c r="F39" s="121" t="s">
        <v>772</v>
      </c>
      <c r="G39" s="54" t="s">
        <v>772</v>
      </c>
      <c r="H39" s="9" t="s">
        <v>772</v>
      </c>
      <c r="I39" s="188" t="s">
        <v>772</v>
      </c>
      <c r="J39" s="672"/>
    </row>
    <row r="40" spans="1:10">
      <c r="A40" s="187" t="s">
        <v>290</v>
      </c>
      <c r="B40" s="192" t="s">
        <v>116</v>
      </c>
      <c r="C40" s="185" t="s">
        <v>3</v>
      </c>
      <c r="D40" s="54" t="s">
        <v>772</v>
      </c>
      <c r="E40" s="9" t="s">
        <v>772</v>
      </c>
      <c r="F40" s="121" t="s">
        <v>772</v>
      </c>
      <c r="G40" s="54" t="s">
        <v>772</v>
      </c>
      <c r="H40" s="64" t="s">
        <v>772</v>
      </c>
      <c r="I40" s="188" t="s">
        <v>772</v>
      </c>
      <c r="J40" s="672"/>
    </row>
    <row r="41" spans="1:10">
      <c r="A41" s="187" t="s">
        <v>291</v>
      </c>
      <c r="B41" s="192" t="s">
        <v>118</v>
      </c>
      <c r="C41" s="185" t="s">
        <v>3</v>
      </c>
      <c r="D41" s="54" t="s">
        <v>772</v>
      </c>
      <c r="E41" s="9" t="s">
        <v>772</v>
      </c>
      <c r="F41" s="121" t="s">
        <v>772</v>
      </c>
      <c r="G41" s="54" t="s">
        <v>772</v>
      </c>
      <c r="H41" s="9" t="s">
        <v>772</v>
      </c>
      <c r="I41" s="188" t="s">
        <v>772</v>
      </c>
      <c r="J41" s="672"/>
    </row>
    <row r="42" spans="1:10" ht="25.5">
      <c r="A42" s="187" t="s">
        <v>292</v>
      </c>
      <c r="B42" s="192" t="s">
        <v>120</v>
      </c>
      <c r="C42" s="185" t="s">
        <v>3</v>
      </c>
      <c r="D42" s="54" t="s">
        <v>772</v>
      </c>
      <c r="E42" s="9" t="s">
        <v>772</v>
      </c>
      <c r="F42" s="120" t="s">
        <v>772</v>
      </c>
      <c r="G42" s="54" t="s">
        <v>772</v>
      </c>
      <c r="H42" s="690" t="s">
        <v>772</v>
      </c>
      <c r="I42" s="501" t="s">
        <v>772</v>
      </c>
      <c r="J42" s="672"/>
    </row>
    <row r="43" spans="1:10">
      <c r="A43" s="187" t="s">
        <v>293</v>
      </c>
      <c r="B43" s="192" t="s">
        <v>121</v>
      </c>
      <c r="C43" s="185" t="s">
        <v>3</v>
      </c>
      <c r="D43" s="54" t="s">
        <v>772</v>
      </c>
      <c r="E43" s="9" t="s">
        <v>772</v>
      </c>
      <c r="F43" s="120" t="s">
        <v>772</v>
      </c>
      <c r="G43" s="54" t="s">
        <v>772</v>
      </c>
      <c r="H43" s="691" t="s">
        <v>772</v>
      </c>
      <c r="I43" s="501" t="s">
        <v>772</v>
      </c>
      <c r="J43" s="672"/>
    </row>
    <row r="44" spans="1:10">
      <c r="A44" s="187" t="s">
        <v>294</v>
      </c>
      <c r="B44" s="192" t="s">
        <v>122</v>
      </c>
      <c r="C44" s="185" t="s">
        <v>3</v>
      </c>
      <c r="D44" s="54" t="s">
        <v>772</v>
      </c>
      <c r="E44" s="9" t="s">
        <v>772</v>
      </c>
      <c r="F44" s="120" t="s">
        <v>772</v>
      </c>
      <c r="G44" s="54" t="s">
        <v>772</v>
      </c>
      <c r="H44" s="691" t="s">
        <v>772</v>
      </c>
      <c r="I44" s="501" t="s">
        <v>772</v>
      </c>
      <c r="J44" s="672"/>
    </row>
    <row r="45" spans="1:10">
      <c r="A45" s="187" t="s">
        <v>295</v>
      </c>
      <c r="B45" s="192" t="s">
        <v>123</v>
      </c>
      <c r="C45" s="185" t="s">
        <v>3</v>
      </c>
      <c r="D45" s="54" t="s">
        <v>772</v>
      </c>
      <c r="E45" s="9" t="s">
        <v>772</v>
      </c>
      <c r="F45" s="120" t="s">
        <v>772</v>
      </c>
      <c r="G45" s="54" t="s">
        <v>772</v>
      </c>
      <c r="H45" s="691" t="s">
        <v>772</v>
      </c>
      <c r="I45" s="501" t="s">
        <v>772</v>
      </c>
      <c r="J45" s="672"/>
    </row>
    <row r="46" spans="1:10">
      <c r="A46" s="187" t="s">
        <v>296</v>
      </c>
      <c r="B46" s="194" t="s">
        <v>124</v>
      </c>
      <c r="C46" s="185" t="s">
        <v>3</v>
      </c>
      <c r="D46" s="54" t="s">
        <v>772</v>
      </c>
      <c r="E46" s="9" t="s">
        <v>772</v>
      </c>
      <c r="F46" s="120" t="s">
        <v>772</v>
      </c>
      <c r="G46" s="54" t="s">
        <v>772</v>
      </c>
      <c r="H46" s="9" t="s">
        <v>772</v>
      </c>
      <c r="I46" s="501" t="s">
        <v>772</v>
      </c>
      <c r="J46" s="672"/>
    </row>
    <row r="47" spans="1:10">
      <c r="A47" s="187" t="s">
        <v>297</v>
      </c>
      <c r="B47" s="194" t="s">
        <v>125</v>
      </c>
      <c r="C47" s="185" t="s">
        <v>3</v>
      </c>
      <c r="D47" s="54" t="s">
        <v>772</v>
      </c>
      <c r="E47" s="9" t="s">
        <v>772</v>
      </c>
      <c r="F47" s="120" t="s">
        <v>772</v>
      </c>
      <c r="G47" s="54" t="s">
        <v>772</v>
      </c>
      <c r="H47" s="9" t="s">
        <v>772</v>
      </c>
      <c r="I47" s="501" t="s">
        <v>772</v>
      </c>
      <c r="J47" s="672"/>
    </row>
    <row r="48" spans="1:10">
      <c r="A48" s="187" t="s">
        <v>298</v>
      </c>
      <c r="B48" s="194" t="s">
        <v>126</v>
      </c>
      <c r="C48" s="185" t="s">
        <v>3</v>
      </c>
      <c r="D48" s="54" t="s">
        <v>772</v>
      </c>
      <c r="E48" s="9" t="s">
        <v>772</v>
      </c>
      <c r="F48" s="120" t="s">
        <v>772</v>
      </c>
      <c r="G48" s="54" t="s">
        <v>772</v>
      </c>
      <c r="H48" s="9" t="s">
        <v>772</v>
      </c>
      <c r="I48" s="501" t="s">
        <v>772</v>
      </c>
      <c r="J48" s="672"/>
    </row>
    <row r="49" spans="1:10">
      <c r="A49" s="187" t="s">
        <v>299</v>
      </c>
      <c r="B49" s="195" t="s">
        <v>314</v>
      </c>
      <c r="C49" s="185" t="s">
        <v>3</v>
      </c>
      <c r="D49" s="54" t="s">
        <v>772</v>
      </c>
      <c r="E49" s="9" t="s">
        <v>772</v>
      </c>
      <c r="F49" s="120" t="s">
        <v>772</v>
      </c>
      <c r="G49" s="54" t="s">
        <v>772</v>
      </c>
      <c r="H49" s="9" t="s">
        <v>772</v>
      </c>
      <c r="I49" s="501" t="s">
        <v>772</v>
      </c>
      <c r="J49" s="672"/>
    </row>
    <row r="50" spans="1:10">
      <c r="A50" s="187" t="s">
        <v>300</v>
      </c>
      <c r="B50" s="196" t="s">
        <v>117</v>
      </c>
      <c r="C50" s="185" t="s">
        <v>3</v>
      </c>
      <c r="D50" s="54" t="s">
        <v>772</v>
      </c>
      <c r="E50" s="9" t="s">
        <v>772</v>
      </c>
      <c r="F50" s="121" t="s">
        <v>772</v>
      </c>
      <c r="G50" s="54" t="s">
        <v>772</v>
      </c>
      <c r="H50" s="64" t="s">
        <v>772</v>
      </c>
      <c r="I50" s="188" t="s">
        <v>772</v>
      </c>
      <c r="J50" s="672"/>
    </row>
    <row r="51" spans="1:10" ht="25.5">
      <c r="A51" s="187" t="s">
        <v>301</v>
      </c>
      <c r="B51" s="196" t="s">
        <v>769</v>
      </c>
      <c r="C51" s="185" t="s">
        <v>3</v>
      </c>
      <c r="D51" s="689" t="s">
        <v>772</v>
      </c>
      <c r="E51" s="9" t="s">
        <v>772</v>
      </c>
      <c r="F51" s="120" t="s">
        <v>772</v>
      </c>
      <c r="G51" s="54" t="s">
        <v>772</v>
      </c>
      <c r="H51" s="9" t="s">
        <v>772</v>
      </c>
      <c r="I51" s="501" t="s">
        <v>772</v>
      </c>
      <c r="J51" s="672"/>
    </row>
    <row r="52" spans="1:10">
      <c r="A52" s="187" t="s">
        <v>302</v>
      </c>
      <c r="B52" s="197"/>
      <c r="C52" s="185"/>
      <c r="D52" s="54" t="s">
        <v>772</v>
      </c>
      <c r="E52" s="9" t="s">
        <v>772</v>
      </c>
      <c r="F52" s="120" t="s">
        <v>772</v>
      </c>
      <c r="G52" s="54" t="s">
        <v>772</v>
      </c>
      <c r="H52" s="9" t="s">
        <v>772</v>
      </c>
      <c r="I52" s="501" t="s">
        <v>772</v>
      </c>
      <c r="J52" s="672"/>
    </row>
    <row r="53" spans="1:10">
      <c r="A53" s="187" t="s">
        <v>304</v>
      </c>
      <c r="B53" s="197"/>
      <c r="C53" s="185"/>
      <c r="D53" s="54" t="s">
        <v>772</v>
      </c>
      <c r="E53" s="9" t="s">
        <v>772</v>
      </c>
      <c r="F53" s="120" t="s">
        <v>772</v>
      </c>
      <c r="G53" s="54" t="s">
        <v>772</v>
      </c>
      <c r="H53" s="9" t="s">
        <v>772</v>
      </c>
      <c r="I53" s="501" t="s">
        <v>772</v>
      </c>
      <c r="J53" s="672"/>
    </row>
    <row r="54" spans="1:10">
      <c r="A54" s="187" t="s">
        <v>305</v>
      </c>
      <c r="B54" s="197"/>
      <c r="C54" s="185"/>
      <c r="D54" s="54" t="s">
        <v>772</v>
      </c>
      <c r="E54" s="9" t="s">
        <v>772</v>
      </c>
      <c r="F54" s="120" t="s">
        <v>772</v>
      </c>
      <c r="G54" s="54" t="s">
        <v>772</v>
      </c>
      <c r="H54" s="9" t="s">
        <v>772</v>
      </c>
      <c r="I54" s="501" t="s">
        <v>772</v>
      </c>
      <c r="J54" s="672"/>
    </row>
    <row r="55" spans="1:10">
      <c r="A55" s="187" t="s">
        <v>306</v>
      </c>
      <c r="B55" s="197"/>
      <c r="C55" s="185"/>
      <c r="D55" s="54" t="s">
        <v>772</v>
      </c>
      <c r="E55" s="9" t="s">
        <v>772</v>
      </c>
      <c r="F55" s="120" t="s">
        <v>772</v>
      </c>
      <c r="G55" s="54" t="s">
        <v>772</v>
      </c>
      <c r="H55" s="9" t="s">
        <v>772</v>
      </c>
      <c r="I55" s="501" t="s">
        <v>772</v>
      </c>
      <c r="J55" s="672"/>
    </row>
    <row r="56" spans="1:10">
      <c r="A56" s="187" t="s">
        <v>307</v>
      </c>
      <c r="B56" s="197"/>
      <c r="C56" s="185"/>
      <c r="D56" s="54" t="s">
        <v>772</v>
      </c>
      <c r="E56" s="9" t="s">
        <v>772</v>
      </c>
      <c r="F56" s="120" t="s">
        <v>772</v>
      </c>
      <c r="G56" s="54" t="s">
        <v>772</v>
      </c>
      <c r="H56" s="9" t="s">
        <v>772</v>
      </c>
      <c r="I56" s="501" t="s">
        <v>772</v>
      </c>
      <c r="J56" s="672"/>
    </row>
    <row r="57" spans="1:10">
      <c r="A57" s="187" t="s">
        <v>308</v>
      </c>
      <c r="B57" s="197"/>
      <c r="C57" s="185"/>
      <c r="D57" s="54" t="s">
        <v>772</v>
      </c>
      <c r="E57" s="9" t="s">
        <v>772</v>
      </c>
      <c r="F57" s="120" t="s">
        <v>772</v>
      </c>
      <c r="G57" s="54" t="s">
        <v>772</v>
      </c>
      <c r="H57" s="9" t="s">
        <v>772</v>
      </c>
      <c r="I57" s="501" t="s">
        <v>772</v>
      </c>
      <c r="J57" s="672"/>
    </row>
    <row r="58" spans="1:10" ht="25.5">
      <c r="A58" s="183">
        <v>8</v>
      </c>
      <c r="B58" s="198" t="s">
        <v>95</v>
      </c>
      <c r="C58" s="185" t="s">
        <v>96</v>
      </c>
      <c r="D58" s="54" t="s">
        <v>772</v>
      </c>
      <c r="E58" s="9" t="s">
        <v>772</v>
      </c>
      <c r="F58" s="120" t="s">
        <v>772</v>
      </c>
      <c r="G58" s="54" t="s">
        <v>772</v>
      </c>
      <c r="H58" s="9" t="s">
        <v>772</v>
      </c>
      <c r="I58" s="501" t="s">
        <v>772</v>
      </c>
      <c r="J58" s="672"/>
    </row>
    <row r="59" spans="1:10">
      <c r="A59" s="183">
        <v>9</v>
      </c>
      <c r="B59" s="688" t="s">
        <v>88</v>
      </c>
      <c r="C59" s="185" t="s">
        <v>3</v>
      </c>
      <c r="D59" s="54" t="s">
        <v>772</v>
      </c>
      <c r="E59" s="9" t="s">
        <v>772</v>
      </c>
      <c r="F59" s="120" t="s">
        <v>772</v>
      </c>
      <c r="G59" s="54" t="s">
        <v>772</v>
      </c>
      <c r="H59" s="9" t="s">
        <v>772</v>
      </c>
      <c r="I59" s="501" t="s">
        <v>772</v>
      </c>
      <c r="J59" s="672"/>
    </row>
    <row r="60" spans="1:10">
      <c r="A60" s="183">
        <v>10</v>
      </c>
      <c r="B60" s="688" t="s">
        <v>99</v>
      </c>
      <c r="C60" s="185" t="s">
        <v>3</v>
      </c>
      <c r="D60" s="54" t="s">
        <v>772</v>
      </c>
      <c r="E60" s="9" t="s">
        <v>772</v>
      </c>
      <c r="F60" s="120" t="s">
        <v>772</v>
      </c>
      <c r="G60" s="54" t="s">
        <v>772</v>
      </c>
      <c r="H60" s="9" t="s">
        <v>772</v>
      </c>
      <c r="I60" s="501" t="s">
        <v>772</v>
      </c>
      <c r="J60" s="672"/>
    </row>
    <row r="61" spans="1:10" s="201" customFormat="1">
      <c r="A61" s="165" t="s">
        <v>145</v>
      </c>
      <c r="B61" s="200" t="s">
        <v>8</v>
      </c>
      <c r="C61" s="180" t="s">
        <v>3</v>
      </c>
      <c r="D61" s="168" t="s">
        <v>772</v>
      </c>
      <c r="E61" s="168" t="s">
        <v>772</v>
      </c>
      <c r="F61" s="168" t="s">
        <v>772</v>
      </c>
      <c r="G61" s="168" t="s">
        <v>772</v>
      </c>
      <c r="H61" s="168" t="s">
        <v>772</v>
      </c>
      <c r="I61" s="169" t="s">
        <v>772</v>
      </c>
      <c r="J61" s="672"/>
    </row>
    <row r="62" spans="1:10">
      <c r="A62" s="202">
        <v>1</v>
      </c>
      <c r="B62" s="203" t="s">
        <v>434</v>
      </c>
      <c r="C62" s="193" t="s">
        <v>3</v>
      </c>
      <c r="D62" s="120" t="s">
        <v>772</v>
      </c>
      <c r="E62" s="120" t="s">
        <v>772</v>
      </c>
      <c r="F62" s="120" t="s">
        <v>772</v>
      </c>
      <c r="G62" s="120" t="s">
        <v>772</v>
      </c>
      <c r="H62" s="120" t="s">
        <v>772</v>
      </c>
      <c r="I62" s="501" t="s">
        <v>772</v>
      </c>
      <c r="J62" s="672"/>
    </row>
    <row r="63" spans="1:10" s="205" customFormat="1" ht="25.5">
      <c r="A63" s="204" t="s">
        <v>83</v>
      </c>
      <c r="B63" s="692" t="s">
        <v>526</v>
      </c>
      <c r="C63" s="193" t="s">
        <v>3</v>
      </c>
      <c r="D63" s="121" t="s">
        <v>772</v>
      </c>
      <c r="E63" s="121" t="s">
        <v>772</v>
      </c>
      <c r="F63" s="121" t="s">
        <v>772</v>
      </c>
      <c r="G63" s="121" t="s">
        <v>772</v>
      </c>
      <c r="H63" s="121" t="s">
        <v>772</v>
      </c>
      <c r="I63" s="188" t="s">
        <v>772</v>
      </c>
      <c r="J63" s="672"/>
    </row>
    <row r="64" spans="1:10">
      <c r="A64" s="204" t="s">
        <v>319</v>
      </c>
      <c r="B64" s="206" t="s">
        <v>9</v>
      </c>
      <c r="C64" s="193" t="s">
        <v>3</v>
      </c>
      <c r="D64" s="121" t="s">
        <v>772</v>
      </c>
      <c r="E64" s="121" t="s">
        <v>772</v>
      </c>
      <c r="F64" s="121" t="s">
        <v>772</v>
      </c>
      <c r="G64" s="121" t="s">
        <v>772</v>
      </c>
      <c r="H64" s="121" t="s">
        <v>772</v>
      </c>
      <c r="I64" s="188" t="s">
        <v>772</v>
      </c>
      <c r="J64" s="672"/>
    </row>
    <row r="65" spans="1:10">
      <c r="A65" s="204" t="s">
        <v>320</v>
      </c>
      <c r="B65" s="206" t="s">
        <v>10</v>
      </c>
      <c r="C65" s="193" t="s">
        <v>3</v>
      </c>
      <c r="D65" s="121" t="s">
        <v>772</v>
      </c>
      <c r="E65" s="121" t="s">
        <v>772</v>
      </c>
      <c r="F65" s="121" t="s">
        <v>772</v>
      </c>
      <c r="G65" s="121" t="s">
        <v>772</v>
      </c>
      <c r="H65" s="121" t="s">
        <v>772</v>
      </c>
      <c r="I65" s="188" t="s">
        <v>772</v>
      </c>
      <c r="J65" s="672"/>
    </row>
    <row r="66" spans="1:10">
      <c r="A66" s="204" t="s">
        <v>321</v>
      </c>
      <c r="B66" s="206" t="s">
        <v>12</v>
      </c>
      <c r="C66" s="193" t="s">
        <v>3</v>
      </c>
      <c r="D66" s="121" t="s">
        <v>772</v>
      </c>
      <c r="E66" s="121" t="s">
        <v>772</v>
      </c>
      <c r="F66" s="121" t="s">
        <v>772</v>
      </c>
      <c r="G66" s="121" t="s">
        <v>772</v>
      </c>
      <c r="H66" s="121" t="s">
        <v>772</v>
      </c>
      <c r="I66" s="188" t="s">
        <v>772</v>
      </c>
      <c r="J66" s="672"/>
    </row>
    <row r="67" spans="1:10">
      <c r="A67" s="204" t="s">
        <v>322</v>
      </c>
      <c r="B67" s="206" t="s">
        <v>11</v>
      </c>
      <c r="C67" s="193" t="s">
        <v>3</v>
      </c>
      <c r="D67" s="121" t="s">
        <v>772</v>
      </c>
      <c r="E67" s="121" t="s">
        <v>772</v>
      </c>
      <c r="F67" s="121" t="s">
        <v>772</v>
      </c>
      <c r="G67" s="121" t="s">
        <v>772</v>
      </c>
      <c r="H67" s="121" t="s">
        <v>772</v>
      </c>
      <c r="I67" s="188" t="s">
        <v>772</v>
      </c>
      <c r="J67" s="672"/>
    </row>
    <row r="68" spans="1:10">
      <c r="A68" s="204" t="s">
        <v>719</v>
      </c>
      <c r="B68" s="206" t="str">
        <f>'ТИП-ПРОИЗ'!B79</f>
        <v>друг вид гориво (ВЕИ)</v>
      </c>
      <c r="C68" s="193" t="s">
        <v>3</v>
      </c>
      <c r="D68" s="121" t="s">
        <v>772</v>
      </c>
      <c r="E68" s="121" t="s">
        <v>772</v>
      </c>
      <c r="F68" s="121" t="s">
        <v>772</v>
      </c>
      <c r="G68" s="121" t="s">
        <v>772</v>
      </c>
      <c r="H68" s="121" t="s">
        <v>772</v>
      </c>
      <c r="I68" s="188" t="s">
        <v>772</v>
      </c>
      <c r="J68" s="672"/>
    </row>
    <row r="69" spans="1:10" s="205" customFormat="1" ht="25.5" customHeight="1">
      <c r="A69" s="204" t="s">
        <v>84</v>
      </c>
      <c r="B69" s="692" t="s">
        <v>525</v>
      </c>
      <c r="C69" s="193" t="s">
        <v>3</v>
      </c>
      <c r="D69" s="121" t="s">
        <v>772</v>
      </c>
      <c r="E69" s="121" t="s">
        <v>772</v>
      </c>
      <c r="F69" s="121" t="s">
        <v>772</v>
      </c>
      <c r="G69" s="121" t="s">
        <v>772</v>
      </c>
      <c r="H69" s="121" t="s">
        <v>772</v>
      </c>
      <c r="I69" s="188" t="s">
        <v>772</v>
      </c>
      <c r="J69" s="672"/>
    </row>
    <row r="70" spans="1:10">
      <c r="A70" s="204" t="s">
        <v>516</v>
      </c>
      <c r="B70" s="206" t="s">
        <v>9</v>
      </c>
      <c r="C70" s="193" t="s">
        <v>3</v>
      </c>
      <c r="D70" s="121" t="s">
        <v>772</v>
      </c>
      <c r="E70" s="121" t="s">
        <v>772</v>
      </c>
      <c r="F70" s="121" t="s">
        <v>772</v>
      </c>
      <c r="G70" s="121" t="s">
        <v>772</v>
      </c>
      <c r="H70" s="121" t="s">
        <v>772</v>
      </c>
      <c r="I70" s="188" t="s">
        <v>772</v>
      </c>
      <c r="J70" s="672"/>
    </row>
    <row r="71" spans="1:10">
      <c r="A71" s="204" t="s">
        <v>517</v>
      </c>
      <c r="B71" s="206" t="s">
        <v>10</v>
      </c>
      <c r="C71" s="193" t="s">
        <v>3</v>
      </c>
      <c r="D71" s="121" t="s">
        <v>772</v>
      </c>
      <c r="E71" s="121" t="s">
        <v>772</v>
      </c>
      <c r="F71" s="121" t="s">
        <v>772</v>
      </c>
      <c r="G71" s="121" t="s">
        <v>772</v>
      </c>
      <c r="H71" s="121" t="s">
        <v>772</v>
      </c>
      <c r="I71" s="188" t="s">
        <v>772</v>
      </c>
      <c r="J71" s="672"/>
    </row>
    <row r="72" spans="1:10">
      <c r="A72" s="204" t="s">
        <v>518</v>
      </c>
      <c r="B72" s="206" t="s">
        <v>12</v>
      </c>
      <c r="C72" s="193" t="s">
        <v>3</v>
      </c>
      <c r="D72" s="121" t="s">
        <v>772</v>
      </c>
      <c r="E72" s="121" t="s">
        <v>772</v>
      </c>
      <c r="F72" s="121" t="s">
        <v>772</v>
      </c>
      <c r="G72" s="121" t="s">
        <v>772</v>
      </c>
      <c r="H72" s="121" t="s">
        <v>772</v>
      </c>
      <c r="I72" s="188" t="s">
        <v>772</v>
      </c>
      <c r="J72" s="672"/>
    </row>
    <row r="73" spans="1:10">
      <c r="A73" s="204" t="s">
        <v>519</v>
      </c>
      <c r="B73" s="206" t="s">
        <v>11</v>
      </c>
      <c r="C73" s="193" t="s">
        <v>3</v>
      </c>
      <c r="D73" s="121" t="s">
        <v>772</v>
      </c>
      <c r="E73" s="121" t="s">
        <v>772</v>
      </c>
      <c r="F73" s="121" t="s">
        <v>772</v>
      </c>
      <c r="G73" s="121" t="s">
        <v>772</v>
      </c>
      <c r="H73" s="121" t="s">
        <v>772</v>
      </c>
      <c r="I73" s="188" t="s">
        <v>772</v>
      </c>
      <c r="J73" s="672"/>
    </row>
    <row r="74" spans="1:10">
      <c r="A74" s="204" t="s">
        <v>720</v>
      </c>
      <c r="B74" s="206" t="str">
        <f>'ТИП-ПРОИЗ'!B54</f>
        <v>друг вид гориво (ВЕИ)</v>
      </c>
      <c r="C74" s="193" t="s">
        <v>3</v>
      </c>
      <c r="D74" s="121" t="s">
        <v>772</v>
      </c>
      <c r="E74" s="121" t="s">
        <v>772</v>
      </c>
      <c r="F74" s="121" t="s">
        <v>772</v>
      </c>
      <c r="G74" s="121" t="s">
        <v>772</v>
      </c>
      <c r="H74" s="121" t="s">
        <v>772</v>
      </c>
      <c r="I74" s="188" t="s">
        <v>772</v>
      </c>
      <c r="J74" s="672"/>
    </row>
    <row r="75" spans="1:10">
      <c r="A75" s="204" t="s">
        <v>101</v>
      </c>
      <c r="B75" s="207" t="s">
        <v>13</v>
      </c>
      <c r="C75" s="193" t="s">
        <v>3</v>
      </c>
      <c r="D75" s="689" t="s">
        <v>772</v>
      </c>
      <c r="E75" s="689" t="s">
        <v>772</v>
      </c>
      <c r="F75" s="121" t="s">
        <v>772</v>
      </c>
      <c r="G75" s="689" t="s">
        <v>772</v>
      </c>
      <c r="H75" s="689" t="s">
        <v>772</v>
      </c>
      <c r="I75" s="188" t="s">
        <v>772</v>
      </c>
      <c r="J75" s="672"/>
    </row>
    <row r="76" spans="1:10">
      <c r="A76" s="204" t="s">
        <v>102</v>
      </c>
      <c r="B76" s="207" t="s">
        <v>309</v>
      </c>
      <c r="C76" s="193" t="s">
        <v>3</v>
      </c>
      <c r="D76" s="689" t="s">
        <v>772</v>
      </c>
      <c r="E76" s="689" t="s">
        <v>772</v>
      </c>
      <c r="F76" s="121" t="s">
        <v>772</v>
      </c>
      <c r="G76" s="689" t="s">
        <v>772</v>
      </c>
      <c r="H76" s="689" t="s">
        <v>772</v>
      </c>
      <c r="I76" s="188" t="s">
        <v>772</v>
      </c>
      <c r="J76" s="672"/>
    </row>
    <row r="77" spans="1:10">
      <c r="A77" s="204" t="s">
        <v>520</v>
      </c>
      <c r="B77" s="207" t="s">
        <v>131</v>
      </c>
      <c r="C77" s="193" t="s">
        <v>3</v>
      </c>
      <c r="D77" s="689" t="s">
        <v>772</v>
      </c>
      <c r="E77" s="689" t="s">
        <v>772</v>
      </c>
      <c r="F77" s="121" t="s">
        <v>772</v>
      </c>
      <c r="G77" s="689" t="s">
        <v>772</v>
      </c>
      <c r="H77" s="689" t="s">
        <v>772</v>
      </c>
      <c r="I77" s="188" t="s">
        <v>772</v>
      </c>
      <c r="J77" s="672"/>
    </row>
    <row r="78" spans="1:10">
      <c r="A78" s="208">
        <v>2</v>
      </c>
      <c r="B78" s="207" t="s">
        <v>100</v>
      </c>
      <c r="C78" s="193" t="s">
        <v>3</v>
      </c>
      <c r="D78" s="689" t="s">
        <v>772</v>
      </c>
      <c r="E78" s="689" t="s">
        <v>772</v>
      </c>
      <c r="F78" s="121" t="s">
        <v>772</v>
      </c>
      <c r="G78" s="689" t="s">
        <v>772</v>
      </c>
      <c r="H78" s="689" t="s">
        <v>772</v>
      </c>
      <c r="I78" s="188" t="s">
        <v>772</v>
      </c>
      <c r="J78" s="672"/>
    </row>
    <row r="79" spans="1:10">
      <c r="A79" s="209" t="s">
        <v>428</v>
      </c>
      <c r="B79" s="210" t="s">
        <v>523</v>
      </c>
      <c r="C79" s="211" t="s">
        <v>3</v>
      </c>
      <c r="D79" s="212" t="s">
        <v>772</v>
      </c>
      <c r="E79" s="213" t="s">
        <v>772</v>
      </c>
      <c r="F79" s="214" t="s">
        <v>772</v>
      </c>
      <c r="G79" s="212" t="s">
        <v>772</v>
      </c>
      <c r="H79" s="213" t="s">
        <v>772</v>
      </c>
      <c r="I79" s="215" t="s">
        <v>772</v>
      </c>
      <c r="J79" s="671"/>
    </row>
    <row r="80" spans="1:10">
      <c r="A80" s="216" t="s">
        <v>260</v>
      </c>
      <c r="B80" s="206" t="s">
        <v>521</v>
      </c>
      <c r="C80" s="193" t="s">
        <v>3</v>
      </c>
      <c r="D80" s="121" t="s">
        <v>772</v>
      </c>
      <c r="E80" s="121" t="s">
        <v>772</v>
      </c>
      <c r="F80" s="121" t="s">
        <v>772</v>
      </c>
      <c r="G80" s="121" t="s">
        <v>772</v>
      </c>
      <c r="H80" s="121" t="s">
        <v>772</v>
      </c>
      <c r="I80" s="188" t="s">
        <v>772</v>
      </c>
      <c r="J80" s="671"/>
    </row>
    <row r="81" spans="1:10">
      <c r="A81" s="216" t="s">
        <v>261</v>
      </c>
      <c r="B81" s="206" t="s">
        <v>522</v>
      </c>
      <c r="C81" s="193" t="s">
        <v>3</v>
      </c>
      <c r="D81" s="121" t="s">
        <v>772</v>
      </c>
      <c r="E81" s="121" t="s">
        <v>772</v>
      </c>
      <c r="F81" s="121" t="s">
        <v>772</v>
      </c>
      <c r="G81" s="121" t="s">
        <v>772</v>
      </c>
      <c r="H81" s="121" t="s">
        <v>772</v>
      </c>
      <c r="I81" s="188" t="s">
        <v>772</v>
      </c>
      <c r="J81" s="671"/>
    </row>
    <row r="82" spans="1:10" ht="25.5">
      <c r="A82" s="204" t="s">
        <v>429</v>
      </c>
      <c r="B82" s="217" t="s">
        <v>524</v>
      </c>
      <c r="C82" s="193" t="s">
        <v>3</v>
      </c>
      <c r="D82" s="212" t="s">
        <v>772</v>
      </c>
      <c r="E82" s="213" t="s">
        <v>772</v>
      </c>
      <c r="F82" s="214" t="s">
        <v>772</v>
      </c>
      <c r="G82" s="212" t="s">
        <v>772</v>
      </c>
      <c r="H82" s="213" t="s">
        <v>772</v>
      </c>
      <c r="I82" s="215" t="s">
        <v>772</v>
      </c>
      <c r="J82" s="671"/>
    </row>
    <row r="83" spans="1:10" ht="25.5">
      <c r="A83" s="204" t="s">
        <v>251</v>
      </c>
      <c r="B83" s="217" t="s">
        <v>527</v>
      </c>
      <c r="C83" s="193" t="s">
        <v>3</v>
      </c>
      <c r="D83" s="212" t="s">
        <v>772</v>
      </c>
      <c r="E83" s="106" t="s">
        <v>772</v>
      </c>
      <c r="F83" s="213" t="s">
        <v>772</v>
      </c>
      <c r="G83" s="212" t="s">
        <v>772</v>
      </c>
      <c r="H83" s="213" t="s">
        <v>772</v>
      </c>
      <c r="I83" s="215" t="s">
        <v>772</v>
      </c>
      <c r="J83" s="671"/>
    </row>
    <row r="84" spans="1:10" ht="25.5">
      <c r="A84" s="204" t="s">
        <v>252</v>
      </c>
      <c r="B84" s="217" t="s">
        <v>528</v>
      </c>
      <c r="C84" s="193" t="s">
        <v>3</v>
      </c>
      <c r="D84" s="212" t="s">
        <v>772</v>
      </c>
      <c r="E84" s="213" t="s">
        <v>772</v>
      </c>
      <c r="F84" s="214" t="s">
        <v>772</v>
      </c>
      <c r="G84" s="212" t="s">
        <v>772</v>
      </c>
      <c r="H84" s="213" t="s">
        <v>772</v>
      </c>
      <c r="I84" s="215" t="s">
        <v>772</v>
      </c>
      <c r="J84" s="671"/>
    </row>
    <row r="85" spans="1:10" ht="26.25" thickBot="1">
      <c r="A85" s="218" t="s">
        <v>430</v>
      </c>
      <c r="B85" s="219" t="s">
        <v>427</v>
      </c>
      <c r="C85" s="220" t="s">
        <v>3</v>
      </c>
      <c r="D85" s="221" t="s">
        <v>772</v>
      </c>
      <c r="E85" s="222" t="s">
        <v>772</v>
      </c>
      <c r="F85" s="221" t="s">
        <v>772</v>
      </c>
      <c r="G85" s="221" t="s">
        <v>772</v>
      </c>
      <c r="H85" s="222" t="s">
        <v>772</v>
      </c>
      <c r="I85" s="223" t="s">
        <v>772</v>
      </c>
      <c r="J85" s="671"/>
    </row>
    <row r="86" spans="1:10" ht="13.5" thickTop="1"/>
    <row r="87" spans="1:10">
      <c r="A87" s="224" t="s">
        <v>128</v>
      </c>
      <c r="B87" s="225"/>
      <c r="C87" s="226"/>
      <c r="D87" s="227"/>
      <c r="E87" s="227"/>
      <c r="F87" s="228"/>
      <c r="G87" s="228"/>
      <c r="H87" s="228"/>
      <c r="I87" s="228"/>
    </row>
    <row r="88" spans="1:10">
      <c r="A88" s="132" t="s">
        <v>129</v>
      </c>
    </row>
    <row r="89" spans="1:10">
      <c r="A89" s="132" t="s">
        <v>130</v>
      </c>
    </row>
    <row r="90" spans="1:10"/>
    <row r="91" spans="1:10">
      <c r="A91" s="132" t="s">
        <v>767</v>
      </c>
      <c r="E91" s="486" t="s">
        <v>253</v>
      </c>
    </row>
    <row r="92" spans="1:10"/>
    <row r="93" spans="1:10">
      <c r="B93" s="417" t="s">
        <v>768</v>
      </c>
      <c r="C93" s="417"/>
      <c r="D93" s="417"/>
      <c r="E93" s="417"/>
      <c r="F93" s="696" t="s">
        <v>776</v>
      </c>
      <c r="G93" s="696"/>
      <c r="H93" s="696"/>
      <c r="I93" s="696"/>
    </row>
    <row r="94" spans="1:10"/>
    <row r="96" spans="1:10" hidden="1">
      <c r="A96" s="229"/>
      <c r="B96" s="230"/>
      <c r="C96" s="229"/>
      <c r="D96" s="229"/>
      <c r="E96" s="229"/>
      <c r="F96" s="229"/>
      <c r="G96" s="229"/>
      <c r="H96" s="229"/>
      <c r="I96" s="229"/>
    </row>
    <row r="97" spans="1:9" hidden="1">
      <c r="A97" s="229"/>
      <c r="B97" s="230"/>
      <c r="C97" s="229"/>
      <c r="D97" s="229"/>
      <c r="E97" s="229"/>
      <c r="F97" s="229"/>
      <c r="G97" s="229"/>
      <c r="H97" s="229"/>
      <c r="I97" s="229"/>
    </row>
    <row r="100" spans="1:9" hidden="1">
      <c r="B100" s="231"/>
    </row>
    <row r="101" spans="1:9" hidden="1">
      <c r="B101" s="106"/>
    </row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" right="0" top="0" bottom="0" header="0" footer="0"/>
  <pageSetup paperSize="9" scale="62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59"/>
  <sheetViews>
    <sheetView showGridLines="0" showZeros="0" topLeftCell="B51" workbookViewId="0">
      <selection activeCell="B1" sqref="A1:I82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4" width="8.42578125" style="19" bestFit="1" customWidth="1"/>
    <col min="5" max="5" width="7.5703125" style="19" customWidth="1"/>
    <col min="6" max="6" width="12.5703125" style="19" bestFit="1" customWidth="1"/>
    <col min="7" max="7" width="8.42578125" style="2" bestFit="1" customWidth="1"/>
    <col min="8" max="8" width="7.5703125" style="2" customWidth="1"/>
    <col min="9" max="9" width="14.7109375" style="2" bestFit="1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47" t="s">
        <v>176</v>
      </c>
      <c r="C1" s="747"/>
      <c r="D1" s="23"/>
      <c r="E1" s="23"/>
      <c r="F1" s="23"/>
      <c r="G1" s="23"/>
      <c r="H1" s="23"/>
      <c r="I1" s="61" t="s">
        <v>680</v>
      </c>
    </row>
    <row r="2" spans="1:9" s="3" customFormat="1">
      <c r="A2" s="23"/>
      <c r="B2" s="753" t="str">
        <f>'ТИП-ПРОИЗ'!B3</f>
        <v>ТЕЦ "Бобов дол" АД</v>
      </c>
      <c r="C2" s="753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4" t="s">
        <v>0</v>
      </c>
      <c r="B4" s="716" t="s">
        <v>132</v>
      </c>
      <c r="C4" s="718" t="s">
        <v>2</v>
      </c>
      <c r="D4" s="742" t="s">
        <v>773</v>
      </c>
      <c r="E4" s="742"/>
      <c r="F4" s="742"/>
      <c r="G4" s="743" t="s">
        <v>777</v>
      </c>
      <c r="H4" s="743"/>
      <c r="I4" s="744"/>
    </row>
    <row r="5" spans="1:9" s="3" customFormat="1" ht="35.25" customHeight="1">
      <c r="A5" s="715"/>
      <c r="B5" s="717"/>
      <c r="C5" s="719"/>
      <c r="D5" s="25" t="s">
        <v>150</v>
      </c>
      <c r="E5" s="735" t="s">
        <v>148</v>
      </c>
      <c r="F5" s="735"/>
      <c r="G5" s="25" t="s">
        <v>150</v>
      </c>
      <c r="H5" s="735" t="s">
        <v>148</v>
      </c>
      <c r="I5" s="736"/>
    </row>
    <row r="6" spans="1:9" s="3" customFormat="1" ht="21">
      <c r="A6" s="26" t="s">
        <v>133</v>
      </c>
      <c r="B6" s="38" t="s">
        <v>149</v>
      </c>
      <c r="C6" s="12" t="s">
        <v>3</v>
      </c>
      <c r="D6" s="27" t="s">
        <v>772</v>
      </c>
      <c r="E6" s="737">
        <f>SUM(E7,E14)</f>
        <v>0</v>
      </c>
      <c r="F6" s="737"/>
      <c r="G6" s="27">
        <f>SUM(G7,G14)</f>
        <v>0</v>
      </c>
      <c r="H6" s="737">
        <f>SUM(H7,H14)</f>
        <v>0</v>
      </c>
      <c r="I6" s="738"/>
    </row>
    <row r="7" spans="1:9" s="3" customFormat="1">
      <c r="A7" s="26" t="s">
        <v>134</v>
      </c>
      <c r="B7" s="7" t="s">
        <v>141</v>
      </c>
      <c r="C7" s="12" t="s">
        <v>3</v>
      </c>
      <c r="D7" s="28" t="s">
        <v>772</v>
      </c>
      <c r="E7" s="739">
        <f>SUM(E8:F13)</f>
        <v>0</v>
      </c>
      <c r="F7" s="739"/>
      <c r="G7" s="28">
        <f>SUM(G8:G13)</f>
        <v>0</v>
      </c>
      <c r="H7" s="739">
        <f>SUM(H8:I13)</f>
        <v>0</v>
      </c>
      <c r="I7" s="740"/>
    </row>
    <row r="8" spans="1:9" s="3" customFormat="1">
      <c r="A8" s="26"/>
      <c r="B8" s="8" t="s">
        <v>135</v>
      </c>
      <c r="C8" s="12" t="s">
        <v>3</v>
      </c>
      <c r="D8" s="100" t="s">
        <v>772</v>
      </c>
      <c r="E8" s="745"/>
      <c r="F8" s="748"/>
      <c r="G8" s="100" t="s">
        <v>772</v>
      </c>
      <c r="H8" s="745" t="s">
        <v>772</v>
      </c>
      <c r="I8" s="746"/>
    </row>
    <row r="9" spans="1:9" s="3" customFormat="1">
      <c r="A9" s="26"/>
      <c r="B9" s="8" t="s">
        <v>136</v>
      </c>
      <c r="C9" s="12" t="s">
        <v>3</v>
      </c>
      <c r="D9" s="100" t="s">
        <v>772</v>
      </c>
      <c r="E9" s="745" t="s">
        <v>772</v>
      </c>
      <c r="F9" s="748"/>
      <c r="G9" s="100" t="s">
        <v>772</v>
      </c>
      <c r="H9" s="745" t="s">
        <v>772</v>
      </c>
      <c r="I9" s="746"/>
    </row>
    <row r="10" spans="1:9" s="3" customFormat="1">
      <c r="A10" s="26"/>
      <c r="B10" s="8" t="s">
        <v>137</v>
      </c>
      <c r="C10" s="12" t="s">
        <v>3</v>
      </c>
      <c r="D10" s="100" t="s">
        <v>772</v>
      </c>
      <c r="E10" s="745" t="s">
        <v>772</v>
      </c>
      <c r="F10" s="748"/>
      <c r="G10" s="100" t="s">
        <v>772</v>
      </c>
      <c r="H10" s="745" t="s">
        <v>772</v>
      </c>
      <c r="I10" s="746"/>
    </row>
    <row r="11" spans="1:9" s="3" customFormat="1">
      <c r="A11" s="26"/>
      <c r="B11" s="8" t="s">
        <v>138</v>
      </c>
      <c r="C11" s="12" t="s">
        <v>3</v>
      </c>
      <c r="D11" s="100" t="s">
        <v>772</v>
      </c>
      <c r="E11" s="745" t="s">
        <v>772</v>
      </c>
      <c r="F11" s="748"/>
      <c r="G11" s="100" t="s">
        <v>772</v>
      </c>
      <c r="H11" s="745" t="s">
        <v>772</v>
      </c>
      <c r="I11" s="746"/>
    </row>
    <row r="12" spans="1:9" s="3" customFormat="1">
      <c r="A12" s="26"/>
      <c r="B12" s="8" t="s">
        <v>139</v>
      </c>
      <c r="C12" s="12" t="s">
        <v>3</v>
      </c>
      <c r="D12" s="100" t="s">
        <v>772</v>
      </c>
      <c r="E12" s="745" t="s">
        <v>772</v>
      </c>
      <c r="F12" s="748"/>
      <c r="G12" s="100" t="s">
        <v>772</v>
      </c>
      <c r="H12" s="745" t="s">
        <v>772</v>
      </c>
      <c r="I12" s="746"/>
    </row>
    <row r="13" spans="1:9" s="3" customFormat="1">
      <c r="A13" s="26"/>
      <c r="B13" s="8" t="s">
        <v>140</v>
      </c>
      <c r="C13" s="12" t="s">
        <v>3</v>
      </c>
      <c r="D13" s="100" t="s">
        <v>772</v>
      </c>
      <c r="E13" s="745" t="s">
        <v>772</v>
      </c>
      <c r="F13" s="748"/>
      <c r="G13" s="100" t="s">
        <v>772</v>
      </c>
      <c r="H13" s="745" t="s">
        <v>772</v>
      </c>
      <c r="I13" s="746"/>
    </row>
    <row r="14" spans="1:9" s="3" customFormat="1">
      <c r="A14" s="26" t="s">
        <v>142</v>
      </c>
      <c r="B14" s="7" t="s">
        <v>174</v>
      </c>
      <c r="C14" s="12" t="s">
        <v>3</v>
      </c>
      <c r="D14" s="100" t="s">
        <v>772</v>
      </c>
      <c r="E14" s="745" t="s">
        <v>772</v>
      </c>
      <c r="F14" s="748"/>
      <c r="G14" s="100" t="s">
        <v>772</v>
      </c>
      <c r="H14" s="745" t="s">
        <v>772</v>
      </c>
      <c r="I14" s="746"/>
    </row>
    <row r="15" spans="1:9" s="3" customFormat="1">
      <c r="A15" s="26" t="s">
        <v>143</v>
      </c>
      <c r="B15" s="13" t="s">
        <v>153</v>
      </c>
      <c r="C15" s="12" t="s">
        <v>3</v>
      </c>
      <c r="D15" s="100"/>
      <c r="E15" s="745"/>
      <c r="F15" s="748"/>
      <c r="G15" s="100"/>
      <c r="H15" s="745"/>
      <c r="I15" s="746"/>
    </row>
    <row r="16" spans="1:9" s="3" customFormat="1">
      <c r="A16" s="26" t="s">
        <v>177</v>
      </c>
      <c r="B16" s="30" t="s">
        <v>147</v>
      </c>
      <c r="C16" s="12" t="s">
        <v>3</v>
      </c>
      <c r="D16" s="749" t="s">
        <v>772</v>
      </c>
      <c r="E16" s="750"/>
      <c r="F16" s="751"/>
      <c r="G16" s="749" t="s">
        <v>772</v>
      </c>
      <c r="H16" s="750"/>
      <c r="I16" s="752"/>
    </row>
    <row r="17" spans="1:36" ht="13.5" thickBot="1">
      <c r="A17" s="31" t="s">
        <v>178</v>
      </c>
      <c r="B17" s="39" t="s">
        <v>146</v>
      </c>
      <c r="C17" s="42" t="s">
        <v>3</v>
      </c>
      <c r="D17" s="723">
        <f>SUM(D6,D16)-SUM(D15,E6)</f>
        <v>0</v>
      </c>
      <c r="E17" s="723"/>
      <c r="F17" s="723"/>
      <c r="G17" s="723">
        <f>SUM(G6,G16)-SUM(G15,H6)</f>
        <v>0</v>
      </c>
      <c r="H17" s="723"/>
      <c r="I17" s="724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69"/>
      <c r="C18" s="62"/>
      <c r="D18" s="70"/>
      <c r="E18" s="70"/>
      <c r="F18" s="70"/>
      <c r="G18" s="70"/>
      <c r="H18" s="70"/>
      <c r="I18" s="70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1">
        <f>IF(G17=0,0,D35/G17)</f>
        <v>0</v>
      </c>
      <c r="B20" s="741"/>
      <c r="C20" s="741"/>
      <c r="D20" s="741"/>
      <c r="E20" s="741"/>
      <c r="F20" s="741"/>
      <c r="G20" s="741"/>
      <c r="H20" s="741"/>
      <c r="I20" s="741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4" t="s">
        <v>0</v>
      </c>
      <c r="B22" s="716" t="s">
        <v>132</v>
      </c>
      <c r="C22" s="718" t="s">
        <v>2</v>
      </c>
      <c r="D22" s="732" t="s">
        <v>282</v>
      </c>
      <c r="E22" s="732"/>
      <c r="F22" s="732"/>
      <c r="G22" s="733" t="s">
        <v>85</v>
      </c>
      <c r="H22" s="733"/>
      <c r="I22" s="73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5"/>
      <c r="B23" s="717"/>
      <c r="C23" s="719"/>
      <c r="D23" s="25" t="s">
        <v>150</v>
      </c>
      <c r="E23" s="735" t="s">
        <v>148</v>
      </c>
      <c r="F23" s="735"/>
      <c r="G23" s="25" t="s">
        <v>150</v>
      </c>
      <c r="H23" s="735" t="s">
        <v>148</v>
      </c>
      <c r="I23" s="736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0</v>
      </c>
      <c r="E24" s="737">
        <f>SUM(E25,E32)</f>
        <v>0</v>
      </c>
      <c r="F24" s="737"/>
      <c r="G24" s="27">
        <f>SUM(G25,G32)</f>
        <v>0</v>
      </c>
      <c r="H24" s="737">
        <f>SUM(H25,H32)</f>
        <v>0</v>
      </c>
      <c r="I24" s="73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0</v>
      </c>
      <c r="E25" s="739">
        <f>SUM(E26:F31)</f>
        <v>0</v>
      </c>
      <c r="F25" s="739"/>
      <c r="G25" s="28">
        <f>SUM(G26:G31)</f>
        <v>0</v>
      </c>
      <c r="H25" s="739">
        <f>SUM(H26:I31)</f>
        <v>0</v>
      </c>
      <c r="I25" s="740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0</v>
      </c>
      <c r="E26" s="725">
        <f t="shared" si="0"/>
        <v>0</v>
      </c>
      <c r="F26" s="725"/>
      <c r="G26" s="29"/>
      <c r="H26" s="726"/>
      <c r="I26" s="727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0</v>
      </c>
      <c r="E27" s="725">
        <f t="shared" si="0"/>
        <v>0</v>
      </c>
      <c r="F27" s="725"/>
      <c r="G27" s="29"/>
      <c r="H27" s="726"/>
      <c r="I27" s="727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0</v>
      </c>
      <c r="E28" s="725">
        <f t="shared" si="0"/>
        <v>0</v>
      </c>
      <c r="F28" s="725"/>
      <c r="G28" s="43"/>
      <c r="H28" s="726"/>
      <c r="I28" s="727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0</v>
      </c>
      <c r="E29" s="725">
        <f t="shared" si="0"/>
        <v>0</v>
      </c>
      <c r="F29" s="725"/>
      <c r="G29" s="29"/>
      <c r="H29" s="726"/>
      <c r="I29" s="727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0</v>
      </c>
      <c r="E30" s="725">
        <f t="shared" si="0"/>
        <v>0</v>
      </c>
      <c r="F30" s="725"/>
      <c r="G30" s="29"/>
      <c r="H30" s="726"/>
      <c r="I30" s="727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725">
        <f t="shared" si="0"/>
        <v>0</v>
      </c>
      <c r="F31" s="725"/>
      <c r="G31" s="29"/>
      <c r="H31" s="726"/>
      <c r="I31" s="727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0</v>
      </c>
      <c r="E32" s="725">
        <f t="shared" si="0"/>
        <v>0</v>
      </c>
      <c r="F32" s="725"/>
      <c r="G32" s="43"/>
      <c r="H32" s="726"/>
      <c r="I32" s="727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725">
        <f t="shared" si="0"/>
        <v>0</v>
      </c>
      <c r="F33" s="725"/>
      <c r="G33" s="29"/>
      <c r="H33" s="726"/>
      <c r="I33" s="727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28">
        <f>SUM(G16,-G34)</f>
        <v>0</v>
      </c>
      <c r="E34" s="728"/>
      <c r="F34" s="728"/>
      <c r="G34" s="729"/>
      <c r="H34" s="729"/>
      <c r="I34" s="730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23">
        <f>SUM(D24,D34)-SUM(D33,E24)</f>
        <v>0</v>
      </c>
      <c r="E35" s="723"/>
      <c r="F35" s="723"/>
      <c r="G35" s="723">
        <f>SUM(G24,G34)-SUM(G33,H24)</f>
        <v>0</v>
      </c>
      <c r="H35" s="723"/>
      <c r="I35" s="724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69"/>
      <c r="C36" s="62"/>
      <c r="D36" s="70"/>
      <c r="E36" s="70"/>
      <c r="F36" s="70"/>
      <c r="G36" s="70"/>
      <c r="H36" s="70"/>
      <c r="I36" s="70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1">
        <f>IF(D35=0,0,D53/D35)</f>
        <v>0</v>
      </c>
      <c r="B38" s="731"/>
      <c r="C38" s="731"/>
      <c r="D38" s="731"/>
      <c r="E38" s="731"/>
      <c r="F38" s="731"/>
      <c r="G38" s="731"/>
      <c r="H38" s="731"/>
      <c r="I38" s="731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4" t="s">
        <v>0</v>
      </c>
      <c r="B40" s="716" t="s">
        <v>132</v>
      </c>
      <c r="C40" s="718" t="s">
        <v>2</v>
      </c>
      <c r="D40" s="732" t="s">
        <v>384</v>
      </c>
      <c r="E40" s="732"/>
      <c r="F40" s="732"/>
      <c r="G40" s="733" t="s">
        <v>385</v>
      </c>
      <c r="H40" s="733"/>
      <c r="I40" s="734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5"/>
      <c r="B41" s="717"/>
      <c r="C41" s="719"/>
      <c r="D41" s="25" t="s">
        <v>150</v>
      </c>
      <c r="E41" s="735" t="s">
        <v>148</v>
      </c>
      <c r="F41" s="735"/>
      <c r="G41" s="25" t="s">
        <v>150</v>
      </c>
      <c r="H41" s="735" t="s">
        <v>148</v>
      </c>
      <c r="I41" s="736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0</v>
      </c>
      <c r="E42" s="737">
        <f>SUM(E43,E50)</f>
        <v>0</v>
      </c>
      <c r="F42" s="737"/>
      <c r="G42" s="27">
        <f>SUM(G43,G50)</f>
        <v>0</v>
      </c>
      <c r="H42" s="737">
        <f>SUM(H43,H50)</f>
        <v>0</v>
      </c>
      <c r="I42" s="738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0</v>
      </c>
      <c r="E43" s="739">
        <f>SUM(E44:F49)</f>
        <v>0</v>
      </c>
      <c r="F43" s="739"/>
      <c r="G43" s="28">
        <f>SUM(G44:G49)</f>
        <v>0</v>
      </c>
      <c r="H43" s="739">
        <f>SUM(H44:I49)</f>
        <v>0</v>
      </c>
      <c r="I43" s="740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0</v>
      </c>
      <c r="E44" s="725">
        <f t="shared" si="1"/>
        <v>0</v>
      </c>
      <c r="F44" s="725"/>
      <c r="G44" s="29"/>
      <c r="H44" s="726"/>
      <c r="I44" s="727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0</v>
      </c>
      <c r="E45" s="725">
        <f t="shared" si="1"/>
        <v>0</v>
      </c>
      <c r="F45" s="725"/>
      <c r="G45" s="29"/>
      <c r="H45" s="726"/>
      <c r="I45" s="727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0</v>
      </c>
      <c r="E46" s="725">
        <f t="shared" si="1"/>
        <v>0</v>
      </c>
      <c r="F46" s="725"/>
      <c r="G46" s="43"/>
      <c r="H46" s="726"/>
      <c r="I46" s="727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0</v>
      </c>
      <c r="E47" s="725">
        <f t="shared" si="1"/>
        <v>0</v>
      </c>
      <c r="F47" s="725"/>
      <c r="G47" s="29"/>
      <c r="H47" s="726"/>
      <c r="I47" s="727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0</v>
      </c>
      <c r="E48" s="725">
        <f t="shared" si="1"/>
        <v>0</v>
      </c>
      <c r="F48" s="725"/>
      <c r="G48" s="29"/>
      <c r="H48" s="726"/>
      <c r="I48" s="727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725">
        <f t="shared" si="1"/>
        <v>0</v>
      </c>
      <c r="F49" s="725"/>
      <c r="G49" s="29"/>
      <c r="H49" s="726"/>
      <c r="I49" s="727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0</v>
      </c>
      <c r="E50" s="725">
        <f t="shared" si="1"/>
        <v>0</v>
      </c>
      <c r="F50" s="725"/>
      <c r="G50" s="43"/>
      <c r="H50" s="726"/>
      <c r="I50" s="727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725">
        <f t="shared" si="1"/>
        <v>0</v>
      </c>
      <c r="F51" s="725"/>
      <c r="G51" s="29"/>
      <c r="H51" s="726"/>
      <c r="I51" s="727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28">
        <f>SUM(D34,-G52)</f>
        <v>0</v>
      </c>
      <c r="E52" s="728"/>
      <c r="F52" s="728"/>
      <c r="G52" s="729"/>
      <c r="H52" s="729"/>
      <c r="I52" s="730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23">
        <f>SUM(D42,D52)-SUM(D51,E42)</f>
        <v>0</v>
      </c>
      <c r="E53" s="723"/>
      <c r="F53" s="723"/>
      <c r="G53" s="723">
        <f>SUM(G42,G52)-SUM(G51,H42)</f>
        <v>0</v>
      </c>
      <c r="H53" s="723"/>
      <c r="I53" s="724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69"/>
      <c r="C54" s="62"/>
      <c r="D54" s="70"/>
      <c r="E54" s="70"/>
      <c r="F54" s="70"/>
      <c r="G54" s="70"/>
      <c r="H54" s="70"/>
      <c r="I54" s="70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69"/>
      <c r="C55" s="62"/>
      <c r="D55" s="70"/>
      <c r="E55" s="70"/>
      <c r="F55" s="70"/>
      <c r="G55" s="70"/>
      <c r="H55" s="70"/>
      <c r="I55" s="70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69"/>
      <c r="C56" s="62"/>
      <c r="D56" s="70"/>
      <c r="E56" s="70"/>
      <c r="F56" s="70"/>
      <c r="G56" s="70"/>
      <c r="H56" s="70"/>
      <c r="I56" s="70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69"/>
      <c r="C57" s="62"/>
      <c r="D57" s="70"/>
      <c r="E57" s="70"/>
      <c r="F57" s="70"/>
      <c r="G57" s="70"/>
      <c r="H57" s="70"/>
      <c r="I57" s="70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13">
        <f>IF(G17=0,0,I69/G17)</f>
        <v>0</v>
      </c>
      <c r="B59" s="713"/>
      <c r="C59" s="713"/>
      <c r="D59" s="713"/>
      <c r="E59" s="713"/>
      <c r="F59" s="713"/>
      <c r="G59" s="713"/>
      <c r="H59" s="713"/>
      <c r="I59" s="71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4" t="s">
        <v>0</v>
      </c>
      <c r="B61" s="716" t="s">
        <v>132</v>
      </c>
      <c r="C61" s="718" t="s">
        <v>2</v>
      </c>
      <c r="D61" s="720" t="str">
        <f>$D$4</f>
        <v>ОТЧЕТ към 31.12.2023 г.</v>
      </c>
      <c r="E61" s="720"/>
      <c r="F61" s="720"/>
      <c r="G61" s="721" t="str">
        <f>$G$4</f>
        <v>ОТЧЕТ към 31.12.2024 г.</v>
      </c>
      <c r="H61" s="721"/>
      <c r="I61" s="722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5"/>
      <c r="B62" s="717"/>
      <c r="C62" s="719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8" t="s">
        <v>154</v>
      </c>
      <c r="B64" s="13" t="s">
        <v>5</v>
      </c>
      <c r="C64" s="12" t="s">
        <v>3</v>
      </c>
      <c r="D64" s="53">
        <f>SUM(D7,-D70,-E70)</f>
        <v>0</v>
      </c>
      <c r="E64" s="53"/>
      <c r="F64" s="53">
        <f t="shared" ref="F64:F68" si="2">D64</f>
        <v>0</v>
      </c>
      <c r="G64" s="53">
        <f>SUM(D25,-G70)</f>
        <v>0</v>
      </c>
      <c r="H64" s="53"/>
      <c r="I64" s="80">
        <f t="shared" ref="I64:I68" si="3">G64</f>
        <v>0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09"/>
      <c r="B65" s="13" t="s">
        <v>175</v>
      </c>
      <c r="C65" s="12" t="s">
        <v>3</v>
      </c>
      <c r="D65" s="53">
        <f>SUM(D14,-D71,-E71)</f>
        <v>0</v>
      </c>
      <c r="E65" s="53"/>
      <c r="F65" s="53">
        <f t="shared" si="2"/>
        <v>0</v>
      </c>
      <c r="G65" s="53">
        <f>SUM(D32,-G71)</f>
        <v>0</v>
      </c>
      <c r="H65" s="53"/>
      <c r="I65" s="80">
        <f t="shared" si="3"/>
        <v>0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09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0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09"/>
      <c r="B67" s="13" t="s">
        <v>148</v>
      </c>
      <c r="C67" s="12" t="s">
        <v>94</v>
      </c>
      <c r="D67" s="53">
        <f>SUM(E6,-D73,-E73)</f>
        <v>0</v>
      </c>
      <c r="E67" s="53"/>
      <c r="F67" s="53">
        <f t="shared" si="2"/>
        <v>0</v>
      </c>
      <c r="G67" s="53">
        <f>SUM(E24,-G73)</f>
        <v>0</v>
      </c>
      <c r="H67" s="53"/>
      <c r="I67" s="80">
        <f t="shared" si="3"/>
        <v>0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09"/>
      <c r="B68" s="13" t="s">
        <v>6</v>
      </c>
      <c r="C68" s="12" t="s">
        <v>3</v>
      </c>
      <c r="D68" s="53">
        <f>SUM(D16,-D74,-E74)</f>
        <v>0</v>
      </c>
      <c r="E68" s="53"/>
      <c r="F68" s="53">
        <f t="shared" si="2"/>
        <v>0</v>
      </c>
      <c r="G68" s="53">
        <f>SUM(D34,-G74)</f>
        <v>0</v>
      </c>
      <c r="H68" s="53"/>
      <c r="I68" s="80">
        <f t="shared" si="3"/>
        <v>0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10"/>
      <c r="B69" s="40" t="s">
        <v>248</v>
      </c>
      <c r="C69" s="10" t="s">
        <v>3</v>
      </c>
      <c r="D69" s="93">
        <f>ROUND(SUM(D64:D65,D68)-D66-D67,3)</f>
        <v>0</v>
      </c>
      <c r="E69" s="93"/>
      <c r="F69" s="93">
        <f>D69</f>
        <v>0</v>
      </c>
      <c r="G69" s="94">
        <f>ROUND(SUM(G64:G65,G68)-G66-G67,3)</f>
        <v>0</v>
      </c>
      <c r="H69" s="94"/>
      <c r="I69" s="95">
        <f>G69</f>
        <v>0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11" t="s">
        <v>155</v>
      </c>
      <c r="B70" s="13" t="s">
        <v>5</v>
      </c>
      <c r="C70" s="12" t="s">
        <v>3</v>
      </c>
      <c r="D70" s="54"/>
      <c r="E70" s="54"/>
      <c r="F70" s="53">
        <f t="shared" ref="F70:F76" si="4">SUM(D70:E70)</f>
        <v>0</v>
      </c>
      <c r="G70" s="54"/>
      <c r="H70" s="101">
        <f>G25</f>
        <v>0</v>
      </c>
      <c r="I70" s="80">
        <f t="shared" ref="I70:I76" si="5">SUM(G70:H70)</f>
        <v>0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11"/>
      <c r="B71" s="13" t="s">
        <v>175</v>
      </c>
      <c r="C71" s="12" t="s">
        <v>3</v>
      </c>
      <c r="D71" s="54"/>
      <c r="E71" s="54"/>
      <c r="F71" s="53">
        <f t="shared" si="4"/>
        <v>0</v>
      </c>
      <c r="G71" s="54"/>
      <c r="H71" s="101">
        <f>G32</f>
        <v>0</v>
      </c>
      <c r="I71" s="80">
        <f t="shared" si="5"/>
        <v>0</v>
      </c>
      <c r="J71" s="36"/>
    </row>
    <row r="72" spans="1:36" ht="15" customHeight="1">
      <c r="A72" s="711"/>
      <c r="B72" s="13" t="s">
        <v>153</v>
      </c>
      <c r="C72" s="12" t="s">
        <v>3</v>
      </c>
      <c r="D72" s="54"/>
      <c r="E72" s="54"/>
      <c r="F72" s="53">
        <f t="shared" si="4"/>
        <v>0</v>
      </c>
      <c r="G72" s="54"/>
      <c r="H72" s="101">
        <f>G33</f>
        <v>0</v>
      </c>
      <c r="I72" s="80">
        <f t="shared" si="5"/>
        <v>0</v>
      </c>
      <c r="J72" s="36"/>
    </row>
    <row r="73" spans="1:36" ht="15" customHeight="1">
      <c r="A73" s="711"/>
      <c r="B73" s="13" t="s">
        <v>148</v>
      </c>
      <c r="C73" s="12" t="s">
        <v>94</v>
      </c>
      <c r="D73" s="54"/>
      <c r="E73" s="54"/>
      <c r="F73" s="53">
        <f t="shared" si="4"/>
        <v>0</v>
      </c>
      <c r="G73" s="54"/>
      <c r="H73" s="101">
        <f>H24</f>
        <v>0</v>
      </c>
      <c r="I73" s="80">
        <f t="shared" si="5"/>
        <v>0</v>
      </c>
      <c r="J73" s="36"/>
    </row>
    <row r="74" spans="1:36" ht="15" customHeight="1">
      <c r="A74" s="711"/>
      <c r="B74" s="13" t="s">
        <v>6</v>
      </c>
      <c r="C74" s="12" t="s">
        <v>3</v>
      </c>
      <c r="D74" s="54"/>
      <c r="E74" s="54"/>
      <c r="F74" s="53">
        <f t="shared" si="4"/>
        <v>0</v>
      </c>
      <c r="G74" s="54"/>
      <c r="H74" s="101">
        <f>G34</f>
        <v>0</v>
      </c>
      <c r="I74" s="80">
        <f t="shared" si="5"/>
        <v>0</v>
      </c>
      <c r="J74" s="36"/>
    </row>
    <row r="75" spans="1:36" ht="30" customHeight="1" thickBot="1">
      <c r="A75" s="712"/>
      <c r="B75" s="41" t="s">
        <v>249</v>
      </c>
      <c r="C75" s="37" t="s">
        <v>3</v>
      </c>
      <c r="D75" s="91">
        <f>ROUND(SUM(D70:D71,D74)-D72-D73,3)</f>
        <v>0</v>
      </c>
      <c r="E75" s="91">
        <f>ROUND(SUM(E70:E71,E74)-E72-E73,3)</f>
        <v>0</v>
      </c>
      <c r="F75" s="91">
        <f t="shared" si="4"/>
        <v>0</v>
      </c>
      <c r="G75" s="91">
        <f>ROUND(SUM(G70:G71,G74)-G72-G73,3)</f>
        <v>0</v>
      </c>
      <c r="H75" s="91">
        <f>ROUND(SUM(H70:H71,H74)-H72-H73,3)</f>
        <v>0</v>
      </c>
      <c r="I75" s="92">
        <f t="shared" si="5"/>
        <v>0</v>
      </c>
      <c r="J75" s="36"/>
    </row>
    <row r="76" spans="1:36" ht="30" customHeight="1" thickTop="1" thickBot="1">
      <c r="A76" s="502" t="s">
        <v>700</v>
      </c>
      <c r="B76" s="96" t="s">
        <v>699</v>
      </c>
      <c r="C76" s="97" t="s">
        <v>3</v>
      </c>
      <c r="D76" s="98">
        <f>ROUND(SUM(D69,D75),3)</f>
        <v>0</v>
      </c>
      <c r="E76" s="98">
        <f>ROUND(SUM(E69,E75),3)</f>
        <v>0</v>
      </c>
      <c r="F76" s="98">
        <f t="shared" si="4"/>
        <v>0</v>
      </c>
      <c r="G76" s="98">
        <f>ROUND(SUM(G69,G75),3)</f>
        <v>0</v>
      </c>
      <c r="H76" s="98">
        <f>ROUND(SUM(H69,H75),3)</f>
        <v>0</v>
      </c>
      <c r="I76" s="99">
        <f t="shared" si="5"/>
        <v>0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tr">
        <f>Разходи!A91</f>
        <v>Финансов директор: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/>
      <c r="C81" s="11"/>
      <c r="D81" s="3"/>
      <c r="E81" s="3"/>
      <c r="F81" s="3"/>
      <c r="G81" s="707"/>
      <c r="H81" s="707"/>
      <c r="I81" s="707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B82" s="662" t="str">
        <f>Разходи!B93</f>
        <v>/ Даниел Бойчев /</v>
      </c>
      <c r="G82" s="662" t="str">
        <f>Разходи!F93</f>
        <v>/ Ч.Стойнев /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D34:F34"/>
    <mergeCell ref="G34:I34"/>
    <mergeCell ref="D35:F35"/>
    <mergeCell ref="G35:I35"/>
    <mergeCell ref="E31:F31"/>
    <mergeCell ref="H31:I31"/>
    <mergeCell ref="H32:I32"/>
    <mergeCell ref="E33:F33"/>
    <mergeCell ref="H33:I33"/>
    <mergeCell ref="E32:F32"/>
    <mergeCell ref="H27:I27"/>
    <mergeCell ref="E28:F28"/>
    <mergeCell ref="E30:F30"/>
    <mergeCell ref="H30:I30"/>
    <mergeCell ref="E29:F29"/>
    <mergeCell ref="E25:F25"/>
    <mergeCell ref="H25:I25"/>
    <mergeCell ref="H29:I29"/>
    <mergeCell ref="E24:F24"/>
    <mergeCell ref="H28:I28"/>
    <mergeCell ref="E26:F26"/>
    <mergeCell ref="H26:I26"/>
    <mergeCell ref="E27:F27"/>
    <mergeCell ref="H24:I24"/>
    <mergeCell ref="B1:C1"/>
    <mergeCell ref="E9:F9"/>
    <mergeCell ref="E8:F8"/>
    <mergeCell ref="H9:I9"/>
    <mergeCell ref="E10:F10"/>
    <mergeCell ref="E7:F7"/>
    <mergeCell ref="D16:F16"/>
    <mergeCell ref="G16:I16"/>
    <mergeCell ref="H10:I10"/>
    <mergeCell ref="E11:F11"/>
    <mergeCell ref="E15:F15"/>
    <mergeCell ref="E14:F14"/>
    <mergeCell ref="H14:I14"/>
    <mergeCell ref="H7:I7"/>
    <mergeCell ref="E6:F6"/>
    <mergeCell ref="H6:I6"/>
    <mergeCell ref="E13:F13"/>
    <mergeCell ref="E12:F12"/>
    <mergeCell ref="H8:I8"/>
    <mergeCell ref="H12:I12"/>
    <mergeCell ref="H13:I13"/>
    <mergeCell ref="H15:I15"/>
    <mergeCell ref="B2:C2"/>
    <mergeCell ref="A4:A5"/>
    <mergeCell ref="B4:B5"/>
    <mergeCell ref="C4:C5"/>
    <mergeCell ref="B22:B23"/>
    <mergeCell ref="C22:C23"/>
    <mergeCell ref="G22:I22"/>
    <mergeCell ref="E23:F23"/>
    <mergeCell ref="H23:I23"/>
    <mergeCell ref="D17:F17"/>
    <mergeCell ref="G17:I17"/>
    <mergeCell ref="A20:I20"/>
    <mergeCell ref="A22:A23"/>
    <mergeCell ref="D4:F4"/>
    <mergeCell ref="G4:I4"/>
    <mergeCell ref="E5:F5"/>
    <mergeCell ref="H5:I5"/>
    <mergeCell ref="D22:F22"/>
    <mergeCell ref="H11:I11"/>
    <mergeCell ref="A38:I38"/>
    <mergeCell ref="A40:A41"/>
    <mergeCell ref="B40:B41"/>
    <mergeCell ref="C40:C41"/>
    <mergeCell ref="D40:F40"/>
    <mergeCell ref="G40:I40"/>
    <mergeCell ref="E41:F41"/>
    <mergeCell ref="H41:I41"/>
    <mergeCell ref="E47:F47"/>
    <mergeCell ref="H47:I47"/>
    <mergeCell ref="E42:F42"/>
    <mergeCell ref="H42:I42"/>
    <mergeCell ref="E43:F43"/>
    <mergeCell ref="H43:I43"/>
    <mergeCell ref="E44:F44"/>
    <mergeCell ref="H44:I44"/>
    <mergeCell ref="E45:F45"/>
    <mergeCell ref="H45:I45"/>
    <mergeCell ref="E46:F46"/>
    <mergeCell ref="H46:I46"/>
    <mergeCell ref="D53:F53"/>
    <mergeCell ref="G53:I53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 verticalCentered="1"/>
  <pageMargins left="0" right="0" top="0" bottom="0" header="0" footer="0"/>
  <pageSetup paperSize="9" scale="68" orientation="portrait" blackAndWhite="1" r:id="rId1"/>
  <headerFooter alignWithMargins="0"/>
  <ignoredErrors>
    <ignoredError sqref="D26:F34 D44:F52 H70:H71 H73:H74 H72" unlockedFormula="1"/>
    <ignoredError sqref="F75:F76" formula="1"/>
    <ignoredError sqref="G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showGridLines="0" showZeros="0" workbookViewId="0">
      <selection sqref="A1:G54"/>
    </sheetView>
  </sheetViews>
  <sheetFormatPr defaultColWidth="0" defaultRowHeight="12.75" zeroHeight="1"/>
  <cols>
    <col min="1" max="1" width="3.85546875" style="103" customWidth="1"/>
    <col min="2" max="2" width="20.42578125" style="103" customWidth="1"/>
    <col min="3" max="4" width="11" style="103" customWidth="1"/>
    <col min="5" max="5" width="7.5703125" style="103" customWidth="1"/>
    <col min="6" max="6" width="16.5703125" style="103" customWidth="1"/>
    <col min="7" max="7" width="20.42578125" style="103" customWidth="1"/>
    <col min="8" max="8" width="7.5703125" style="103" customWidth="1"/>
    <col min="9" max="12" width="7.5703125" style="103" hidden="1" customWidth="1"/>
    <col min="13" max="16384" width="0" style="103" hidden="1"/>
  </cols>
  <sheetData>
    <row r="1" spans="1:8" ht="18.75">
      <c r="A1" s="102"/>
      <c r="B1" s="754">
        <v>3</v>
      </c>
      <c r="C1" s="754"/>
      <c r="D1" s="754"/>
      <c r="E1" s="754"/>
      <c r="F1" s="232"/>
      <c r="G1" s="133" t="s">
        <v>681</v>
      </c>
    </row>
    <row r="2" spans="1:8">
      <c r="A2" s="102"/>
      <c r="B2" s="102"/>
      <c r="C2" s="102"/>
      <c r="D2" s="102"/>
      <c r="E2" s="102"/>
      <c r="F2" s="102"/>
      <c r="G2" s="102"/>
    </row>
    <row r="3" spans="1:8">
      <c r="A3" s="102"/>
      <c r="B3" s="102"/>
      <c r="C3" s="102"/>
      <c r="D3" s="102"/>
      <c r="E3" s="102"/>
      <c r="F3" s="102"/>
      <c r="G3" s="102"/>
    </row>
    <row r="4" spans="1:8" ht="15.75" customHeight="1">
      <c r="A4" s="151"/>
      <c r="B4" s="755" t="s">
        <v>156</v>
      </c>
      <c r="C4" s="755"/>
      <c r="D4" s="755"/>
      <c r="E4" s="755"/>
      <c r="F4" s="151"/>
      <c r="G4" s="151"/>
    </row>
    <row r="5" spans="1:8" ht="15.75">
      <c r="A5" s="233"/>
      <c r="B5" s="756" t="str">
        <f>'ТИП-ПРОИЗ'!$B$3:$C$3</f>
        <v>ТЕЦ "Бобов дол" АД</v>
      </c>
      <c r="C5" s="756"/>
      <c r="D5" s="756"/>
      <c r="E5" s="756"/>
      <c r="F5" s="233"/>
      <c r="G5" s="233"/>
    </row>
    <row r="6" spans="1:8" ht="15.75">
      <c r="A6" s="233"/>
      <c r="B6" s="234"/>
      <c r="C6" s="234"/>
      <c r="D6" s="234"/>
      <c r="E6" s="233"/>
      <c r="F6" s="233"/>
      <c r="G6" s="233"/>
    </row>
    <row r="7" spans="1:8" ht="15.75">
      <c r="A7" s="233"/>
      <c r="B7" s="234"/>
      <c r="C7" s="234"/>
      <c r="D7" s="234"/>
      <c r="E7" s="233"/>
      <c r="F7" s="233"/>
      <c r="G7" s="233"/>
    </row>
    <row r="8" spans="1:8"/>
    <row r="9" spans="1:8" ht="13.5" thickBot="1">
      <c r="A9" s="115"/>
      <c r="B9" s="115"/>
      <c r="C9" s="115"/>
      <c r="D9" s="115"/>
      <c r="E9" s="115"/>
      <c r="F9" s="115"/>
      <c r="G9" s="115"/>
    </row>
    <row r="10" spans="1:8" s="106" customFormat="1" ht="30" customHeight="1" thickTop="1">
      <c r="A10" s="235" t="s">
        <v>0</v>
      </c>
      <c r="B10" s="760" t="s">
        <v>71</v>
      </c>
      <c r="C10" s="761"/>
      <c r="D10" s="762"/>
      <c r="E10" s="236" t="s">
        <v>41</v>
      </c>
      <c r="F10" s="237" t="s">
        <v>774</v>
      </c>
      <c r="G10" s="508" t="s">
        <v>778</v>
      </c>
      <c r="H10" s="238"/>
    </row>
    <row r="11" spans="1:8" s="106" customFormat="1">
      <c r="A11" s="239">
        <v>1</v>
      </c>
      <c r="B11" s="763">
        <v>2</v>
      </c>
      <c r="C11" s="764"/>
      <c r="D11" s="765"/>
      <c r="E11" s="240">
        <v>3</v>
      </c>
      <c r="F11" s="240">
        <v>4</v>
      </c>
      <c r="G11" s="241">
        <v>5</v>
      </c>
      <c r="H11" s="242"/>
    </row>
    <row r="12" spans="1:8" s="245" customFormat="1" ht="15">
      <c r="A12" s="187">
        <v>1</v>
      </c>
      <c r="B12" s="757" t="s">
        <v>72</v>
      </c>
      <c r="C12" s="758"/>
      <c r="D12" s="759"/>
      <c r="E12" s="243" t="s">
        <v>73</v>
      </c>
      <c r="F12" s="686" t="s">
        <v>772</v>
      </c>
      <c r="G12" s="72" t="s">
        <v>772</v>
      </c>
      <c r="H12" s="244"/>
    </row>
    <row r="13" spans="1:8" s="245" customFormat="1" ht="15" customHeight="1">
      <c r="A13" s="187">
        <v>2</v>
      </c>
      <c r="B13" s="757" t="s">
        <v>92</v>
      </c>
      <c r="C13" s="758"/>
      <c r="D13" s="759"/>
      <c r="E13" s="243" t="s">
        <v>7</v>
      </c>
      <c r="F13" s="246" t="s">
        <v>772</v>
      </c>
      <c r="G13" s="247" t="s">
        <v>772</v>
      </c>
      <c r="H13" s="248"/>
    </row>
    <row r="14" spans="1:8" s="245" customFormat="1" ht="17.25" customHeight="1">
      <c r="A14" s="187">
        <v>3</v>
      </c>
      <c r="B14" s="757" t="s">
        <v>74</v>
      </c>
      <c r="C14" s="758"/>
      <c r="D14" s="759"/>
      <c r="E14" s="243" t="s">
        <v>7</v>
      </c>
      <c r="F14" s="73" t="s">
        <v>772</v>
      </c>
      <c r="G14" s="503" t="s">
        <v>772</v>
      </c>
      <c r="H14" s="249"/>
    </row>
    <row r="15" spans="1:8" s="245" customFormat="1" ht="15" customHeight="1">
      <c r="A15" s="187">
        <v>4</v>
      </c>
      <c r="B15" s="757" t="s">
        <v>91</v>
      </c>
      <c r="C15" s="758"/>
      <c r="D15" s="759"/>
      <c r="E15" s="243" t="s">
        <v>73</v>
      </c>
      <c r="F15" s="250" t="s">
        <v>772</v>
      </c>
      <c r="G15" s="251" t="s">
        <v>772</v>
      </c>
      <c r="H15" s="244"/>
    </row>
    <row r="16" spans="1:8" s="245" customFormat="1" ht="15" customHeight="1">
      <c r="A16" s="187"/>
      <c r="B16" s="757" t="s">
        <v>89</v>
      </c>
      <c r="C16" s="758"/>
      <c r="D16" s="759"/>
      <c r="E16" s="243" t="s">
        <v>73</v>
      </c>
      <c r="F16" s="71" t="s">
        <v>772</v>
      </c>
      <c r="G16" s="72" t="s">
        <v>772</v>
      </c>
      <c r="H16" s="244"/>
    </row>
    <row r="17" spans="1:8" s="245" customFormat="1" ht="15">
      <c r="A17" s="187"/>
      <c r="B17" s="757" t="s">
        <v>90</v>
      </c>
      <c r="C17" s="758"/>
      <c r="D17" s="759"/>
      <c r="E17" s="243" t="s">
        <v>73</v>
      </c>
      <c r="F17" s="71" t="s">
        <v>772</v>
      </c>
      <c r="G17" s="72" t="s">
        <v>772</v>
      </c>
      <c r="H17" s="244"/>
    </row>
    <row r="18" spans="1:8" s="245" customFormat="1" ht="15" customHeight="1">
      <c r="A18" s="187">
        <v>5</v>
      </c>
      <c r="B18" s="757" t="s">
        <v>93</v>
      </c>
      <c r="C18" s="758"/>
      <c r="D18" s="759"/>
      <c r="E18" s="243" t="s">
        <v>7</v>
      </c>
      <c r="F18" s="246" t="s">
        <v>772</v>
      </c>
      <c r="G18" s="247" t="s">
        <v>772</v>
      </c>
      <c r="H18" s="248"/>
    </row>
    <row r="19" spans="1:8" s="245" customFormat="1" ht="30" customHeight="1">
      <c r="A19" s="187">
        <v>6</v>
      </c>
      <c r="B19" s="757" t="s">
        <v>75</v>
      </c>
      <c r="C19" s="758"/>
      <c r="D19" s="759"/>
      <c r="E19" s="243" t="s">
        <v>7</v>
      </c>
      <c r="F19" s="73" t="s">
        <v>772</v>
      </c>
      <c r="G19" s="503" t="s">
        <v>772</v>
      </c>
      <c r="H19" s="249"/>
    </row>
    <row r="20" spans="1:8" s="245" customFormat="1" ht="15">
      <c r="A20" s="187">
        <v>7</v>
      </c>
      <c r="B20" s="757" t="s">
        <v>76</v>
      </c>
      <c r="C20" s="758"/>
      <c r="D20" s="759"/>
      <c r="E20" s="243" t="s">
        <v>7</v>
      </c>
      <c r="F20" s="73" t="s">
        <v>772</v>
      </c>
      <c r="G20" s="503" t="s">
        <v>772</v>
      </c>
      <c r="H20" s="252"/>
    </row>
    <row r="21" spans="1:8" ht="13.5" thickBot="1">
      <c r="A21" s="253">
        <v>8</v>
      </c>
      <c r="B21" s="772" t="s">
        <v>77</v>
      </c>
      <c r="C21" s="773"/>
      <c r="D21" s="774"/>
      <c r="E21" s="254" t="s">
        <v>7</v>
      </c>
      <c r="F21" s="255" t="s">
        <v>772</v>
      </c>
      <c r="G21" s="256" t="s">
        <v>772</v>
      </c>
      <c r="H21" s="257"/>
    </row>
    <row r="22" spans="1:8" ht="13.5" thickTop="1"/>
    <row r="23" spans="1:8"/>
    <row r="24" spans="1:8">
      <c r="B24" s="777" t="s">
        <v>770</v>
      </c>
      <c r="C24" s="777"/>
      <c r="D24" s="777"/>
      <c r="E24" s="777"/>
    </row>
    <row r="25" spans="1:8" ht="13.5" thickBot="1">
      <c r="B25" s="258"/>
      <c r="C25" s="258"/>
      <c r="D25" s="258"/>
      <c r="E25" s="258"/>
    </row>
    <row r="26" spans="1:8" ht="26.25" customHeight="1" thickTop="1">
      <c r="A26" s="766" t="s">
        <v>0</v>
      </c>
      <c r="B26" s="768" t="s">
        <v>276</v>
      </c>
      <c r="C26" s="768" t="s">
        <v>441</v>
      </c>
      <c r="D26" s="768" t="s">
        <v>439</v>
      </c>
      <c r="E26" s="770" t="s">
        <v>440</v>
      </c>
      <c r="F26" s="259" t="s">
        <v>278</v>
      </c>
      <c r="G26" s="504" t="s">
        <v>701</v>
      </c>
    </row>
    <row r="27" spans="1:8" ht="26.25" customHeight="1">
      <c r="A27" s="767"/>
      <c r="B27" s="769"/>
      <c r="C27" s="769"/>
      <c r="D27" s="769"/>
      <c r="E27" s="771"/>
      <c r="F27" s="261" t="str">
        <f>'ТИП-ПРОИЗ'!$E$5</f>
        <v>ОТЧЕТ</v>
      </c>
      <c r="G27" s="509" t="str">
        <f>G10</f>
        <v>Към 31.12.2024 г.</v>
      </c>
    </row>
    <row r="28" spans="1:8" ht="12.75" customHeight="1">
      <c r="A28" s="260">
        <v>4</v>
      </c>
      <c r="B28" s="262" t="s">
        <v>281</v>
      </c>
      <c r="C28" s="263" t="s">
        <v>772</v>
      </c>
      <c r="D28" s="263" t="s">
        <v>772</v>
      </c>
      <c r="E28" s="264" t="s">
        <v>772</v>
      </c>
      <c r="F28" s="265" t="s">
        <v>772</v>
      </c>
      <c r="G28" s="505" t="s">
        <v>772</v>
      </c>
    </row>
    <row r="29" spans="1:8">
      <c r="A29" s="178" t="s">
        <v>251</v>
      </c>
      <c r="B29" s="266" t="s">
        <v>279</v>
      </c>
      <c r="C29" s="267" t="s">
        <v>772</v>
      </c>
      <c r="D29" s="267" t="s">
        <v>772</v>
      </c>
      <c r="E29" s="264" t="s">
        <v>772</v>
      </c>
      <c r="F29" s="268" t="s">
        <v>772</v>
      </c>
      <c r="G29" s="269" t="s">
        <v>772</v>
      </c>
    </row>
    <row r="30" spans="1:8">
      <c r="A30" s="187"/>
      <c r="B30" s="199" t="s">
        <v>772</v>
      </c>
      <c r="C30" s="48" t="s">
        <v>772</v>
      </c>
      <c r="D30" s="48" t="s">
        <v>772</v>
      </c>
      <c r="E30" s="49" t="s">
        <v>772</v>
      </c>
      <c r="F30" s="48" t="s">
        <v>772</v>
      </c>
      <c r="G30" s="506" t="s">
        <v>772</v>
      </c>
    </row>
    <row r="31" spans="1:8" ht="15" customHeight="1">
      <c r="A31" s="187"/>
      <c r="B31" s="199"/>
      <c r="C31" s="48" t="s">
        <v>772</v>
      </c>
      <c r="D31" s="48" t="s">
        <v>772</v>
      </c>
      <c r="E31" s="49" t="s">
        <v>772</v>
      </c>
      <c r="F31" s="48" t="s">
        <v>772</v>
      </c>
      <c r="G31" s="506" t="s">
        <v>772</v>
      </c>
    </row>
    <row r="32" spans="1:8" ht="15" customHeight="1">
      <c r="A32" s="665"/>
      <c r="B32" s="199"/>
      <c r="C32" s="48" t="s">
        <v>772</v>
      </c>
      <c r="D32" s="48" t="s">
        <v>772</v>
      </c>
      <c r="E32" s="49" t="s">
        <v>772</v>
      </c>
      <c r="F32" s="48" t="s">
        <v>772</v>
      </c>
      <c r="G32" s="506" t="s">
        <v>772</v>
      </c>
    </row>
    <row r="33" spans="1:10" ht="15" customHeight="1">
      <c r="A33" s="187"/>
      <c r="B33" s="199"/>
      <c r="C33" s="48" t="s">
        <v>772</v>
      </c>
      <c r="D33" s="48" t="s">
        <v>772</v>
      </c>
      <c r="E33" s="49" t="s">
        <v>772</v>
      </c>
      <c r="F33" s="48" t="s">
        <v>772</v>
      </c>
      <c r="G33" s="506" t="s">
        <v>772</v>
      </c>
    </row>
    <row r="34" spans="1:10" ht="12.75" customHeight="1">
      <c r="A34" s="178" t="s">
        <v>252</v>
      </c>
      <c r="B34" s="270" t="s">
        <v>280</v>
      </c>
      <c r="C34" s="271" t="s">
        <v>772</v>
      </c>
      <c r="D34" s="271" t="s">
        <v>772</v>
      </c>
      <c r="E34" s="264" t="s">
        <v>772</v>
      </c>
      <c r="F34" s="268" t="s">
        <v>772</v>
      </c>
      <c r="G34" s="269" t="s">
        <v>772</v>
      </c>
    </row>
    <row r="35" spans="1:10">
      <c r="A35" s="187"/>
      <c r="B35" s="199" t="s">
        <v>772</v>
      </c>
      <c r="C35" s="48" t="s">
        <v>772</v>
      </c>
      <c r="D35" s="48" t="s">
        <v>772</v>
      </c>
      <c r="E35" s="49" t="s">
        <v>772</v>
      </c>
      <c r="F35" s="48" t="s">
        <v>772</v>
      </c>
      <c r="G35" s="506" t="s">
        <v>772</v>
      </c>
    </row>
    <row r="36" spans="1:10">
      <c r="A36" s="187"/>
      <c r="B36" s="199" t="s">
        <v>772</v>
      </c>
      <c r="C36" s="48" t="s">
        <v>772</v>
      </c>
      <c r="D36" s="48" t="s">
        <v>772</v>
      </c>
      <c r="E36" s="49" t="s">
        <v>772</v>
      </c>
      <c r="F36" s="48" t="s">
        <v>772</v>
      </c>
      <c r="G36" s="506" t="s">
        <v>772</v>
      </c>
    </row>
    <row r="37" spans="1:10">
      <c r="A37" s="187"/>
      <c r="B37" s="199" t="s">
        <v>772</v>
      </c>
      <c r="C37" s="48" t="s">
        <v>772</v>
      </c>
      <c r="D37" s="48" t="s">
        <v>772</v>
      </c>
      <c r="E37" s="49" t="s">
        <v>772</v>
      </c>
      <c r="F37" s="48" t="s">
        <v>772</v>
      </c>
      <c r="G37" s="506" t="s">
        <v>772</v>
      </c>
    </row>
    <row r="38" spans="1:10">
      <c r="A38" s="187"/>
      <c r="B38" s="199" t="s">
        <v>772</v>
      </c>
      <c r="C38" s="48" t="s">
        <v>772</v>
      </c>
      <c r="D38" s="48" t="s">
        <v>772</v>
      </c>
      <c r="E38" s="49" t="s">
        <v>772</v>
      </c>
      <c r="F38" s="48" t="s">
        <v>772</v>
      </c>
      <c r="G38" s="506" t="s">
        <v>772</v>
      </c>
    </row>
    <row r="39" spans="1:10">
      <c r="A39" s="187"/>
      <c r="B39" s="199" t="s">
        <v>277</v>
      </c>
      <c r="C39" s="48"/>
      <c r="D39" s="48"/>
      <c r="E39" s="49"/>
      <c r="F39" s="48"/>
      <c r="G39" s="506">
        <f t="shared" ref="G39:G43" si="0">SUM(C39,-F39)</f>
        <v>0</v>
      </c>
    </row>
    <row r="40" spans="1:10">
      <c r="A40" s="187"/>
      <c r="B40" s="199" t="s">
        <v>277</v>
      </c>
      <c r="C40" s="48"/>
      <c r="D40" s="48"/>
      <c r="E40" s="49"/>
      <c r="F40" s="48"/>
      <c r="G40" s="506">
        <f t="shared" si="0"/>
        <v>0</v>
      </c>
    </row>
    <row r="41" spans="1:10">
      <c r="A41" s="187"/>
      <c r="B41" s="199" t="s">
        <v>277</v>
      </c>
      <c r="C41" s="48"/>
      <c r="D41" s="48"/>
      <c r="E41" s="49"/>
      <c r="F41" s="48"/>
      <c r="G41" s="506">
        <f t="shared" si="0"/>
        <v>0</v>
      </c>
    </row>
    <row r="42" spans="1:10">
      <c r="A42" s="187"/>
      <c r="B42" s="199" t="s">
        <v>277</v>
      </c>
      <c r="C42" s="48"/>
      <c r="D42" s="48"/>
      <c r="E42" s="49"/>
      <c r="F42" s="48"/>
      <c r="G42" s="506">
        <f t="shared" si="0"/>
        <v>0</v>
      </c>
    </row>
    <row r="43" spans="1:10" ht="13.5" thickBot="1">
      <c r="A43" s="272"/>
      <c r="B43" s="273" t="s">
        <v>277</v>
      </c>
      <c r="C43" s="50"/>
      <c r="D43" s="50"/>
      <c r="E43" s="51"/>
      <c r="F43" s="50"/>
      <c r="G43" s="507">
        <f t="shared" si="0"/>
        <v>0</v>
      </c>
    </row>
    <row r="44" spans="1:10" ht="13.5" thickTop="1">
      <c r="H44" s="135"/>
      <c r="I44" s="135"/>
    </row>
    <row r="45" spans="1:10" ht="15">
      <c r="A45" s="274" t="s">
        <v>98</v>
      </c>
      <c r="B45" s="275"/>
      <c r="C45" s="132"/>
      <c r="D45" s="132"/>
      <c r="E45" s="106"/>
      <c r="F45" s="106"/>
      <c r="G45" s="106"/>
      <c r="H45" s="105"/>
      <c r="I45" s="105"/>
      <c r="J45" s="105"/>
    </row>
    <row r="46" spans="1:10" ht="15">
      <c r="A46" s="276" t="s">
        <v>179</v>
      </c>
      <c r="B46" s="776" t="s">
        <v>323</v>
      </c>
      <c r="C46" s="776"/>
      <c r="D46" s="776"/>
      <c r="E46" s="776"/>
      <c r="F46" s="776"/>
      <c r="G46" s="776"/>
      <c r="H46" s="278"/>
      <c r="I46" s="278"/>
      <c r="J46" s="278"/>
    </row>
    <row r="47" spans="1:10" ht="15">
      <c r="A47" s="276"/>
      <c r="B47" s="277"/>
      <c r="C47" s="277"/>
      <c r="D47" s="277"/>
      <c r="E47" s="277"/>
      <c r="F47" s="277"/>
      <c r="G47" s="277"/>
      <c r="H47" s="278"/>
      <c r="I47" s="278"/>
      <c r="J47" s="278"/>
    </row>
    <row r="48" spans="1:10" ht="15">
      <c r="A48" s="276"/>
      <c r="B48" s="277"/>
      <c r="C48" s="277"/>
      <c r="D48" s="277"/>
      <c r="E48" s="277"/>
      <c r="F48" s="277"/>
      <c r="G48" s="277"/>
      <c r="H48" s="278"/>
      <c r="I48" s="278"/>
      <c r="J48" s="278"/>
    </row>
    <row r="49" spans="1:10" ht="15">
      <c r="A49" s="276"/>
      <c r="B49" s="277"/>
      <c r="C49" s="277"/>
      <c r="D49" s="277"/>
      <c r="E49" s="277"/>
      <c r="F49" s="277"/>
      <c r="G49" s="277"/>
      <c r="H49" s="278"/>
      <c r="I49" s="278"/>
      <c r="J49" s="278"/>
    </row>
    <row r="50" spans="1:10" ht="15">
      <c r="A50" s="276"/>
      <c r="B50" s="277"/>
      <c r="C50" s="277"/>
      <c r="D50" s="277"/>
      <c r="E50" s="277"/>
      <c r="F50" s="277"/>
      <c r="G50" s="277"/>
      <c r="H50" s="278"/>
      <c r="I50" s="278"/>
      <c r="J50" s="278"/>
    </row>
    <row r="51" spans="1:10"/>
    <row r="52" spans="1:10" ht="15.75">
      <c r="A52" s="132" t="str">
        <f>Разходи!$A$91</f>
        <v>Финансов директор:</v>
      </c>
      <c r="B52" s="279"/>
      <c r="C52" s="279"/>
      <c r="D52" s="279"/>
      <c r="E52" s="134" t="str">
        <f>Разходи!$E$91</f>
        <v>Изп. директор:</v>
      </c>
    </row>
    <row r="53" spans="1:10"/>
    <row r="54" spans="1:10">
      <c r="A54" s="132"/>
      <c r="B54" s="280" t="str">
        <f>Разходи!$B$93</f>
        <v>/ Даниел Бойчев /</v>
      </c>
      <c r="C54" s="280"/>
      <c r="D54" s="280"/>
      <c r="E54" s="105"/>
      <c r="F54" s="775" t="str">
        <f>Разходи!$F$93</f>
        <v>/ Ч.Стойнев /</v>
      </c>
      <c r="G54" s="775"/>
    </row>
    <row r="55" spans="1:10"/>
    <row r="56" spans="1:10"/>
    <row r="57" spans="1:10"/>
  </sheetData>
  <mergeCells count="23">
    <mergeCell ref="B21:D21"/>
    <mergeCell ref="B19:D19"/>
    <mergeCell ref="B20:D20"/>
    <mergeCell ref="F54:G54"/>
    <mergeCell ref="B46:G46"/>
    <mergeCell ref="B24:E24"/>
    <mergeCell ref="A26:A27"/>
    <mergeCell ref="B26:B27"/>
    <mergeCell ref="C26:C27"/>
    <mergeCell ref="D26:D27"/>
    <mergeCell ref="E26:E27"/>
    <mergeCell ref="B1:E1"/>
    <mergeCell ref="B4:E4"/>
    <mergeCell ref="B5:E5"/>
    <mergeCell ref="B18:D18"/>
    <mergeCell ref="B10:D10"/>
    <mergeCell ref="B11:D11"/>
    <mergeCell ref="B12:D12"/>
    <mergeCell ref="B15:D15"/>
    <mergeCell ref="B13:D13"/>
    <mergeCell ref="B14:D14"/>
    <mergeCell ref="B16:D16"/>
    <mergeCell ref="B17:D17"/>
  </mergeCells>
  <phoneticPr fontId="0" type="noConversion"/>
  <printOptions horizontalCentered="1" verticalCentered="1"/>
  <pageMargins left="0" right="0" top="0" bottom="0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2"/>
  <sheetViews>
    <sheetView showGridLines="0" showZeros="0" zoomScale="90" zoomScaleNormal="90" workbookViewId="0">
      <pane ySplit="7" topLeftCell="A133" activePane="bottomLeft" state="frozen"/>
      <selection pane="bottomLeft" sqref="A1:F139"/>
    </sheetView>
  </sheetViews>
  <sheetFormatPr defaultColWidth="0" defaultRowHeight="12.75" zeroHeight="1"/>
  <cols>
    <col min="1" max="1" width="5.5703125" style="106" customWidth="1"/>
    <col min="2" max="2" width="75.42578125" style="132" customWidth="1"/>
    <col min="3" max="3" width="10.5703125" style="106" customWidth="1"/>
    <col min="4" max="4" width="10" style="106" customWidth="1"/>
    <col min="5" max="5" width="12.140625" style="132" bestFit="1" customWidth="1"/>
    <col min="6" max="6" width="15.140625" style="132" customWidth="1"/>
    <col min="7" max="7" width="15.5703125" style="132" customWidth="1"/>
    <col min="8" max="16384" width="0" style="132" hidden="1"/>
  </cols>
  <sheetData>
    <row r="1" spans="1:7" ht="18.75">
      <c r="A1" s="151"/>
      <c r="B1" s="787">
        <v>4</v>
      </c>
      <c r="C1" s="787"/>
      <c r="D1" s="329"/>
      <c r="E1" s="330"/>
      <c r="F1" s="133" t="s">
        <v>682</v>
      </c>
    </row>
    <row r="2" spans="1:7">
      <c r="A2" s="151"/>
      <c r="B2" s="788" t="s">
        <v>218</v>
      </c>
      <c r="C2" s="788"/>
      <c r="D2" s="151"/>
      <c r="E2" s="331"/>
      <c r="F2" s="331"/>
    </row>
    <row r="3" spans="1:7">
      <c r="A3" s="151"/>
      <c r="B3" s="83" t="s">
        <v>771</v>
      </c>
      <c r="C3" s="151"/>
      <c r="D3" s="151"/>
      <c r="E3" s="331"/>
      <c r="F3"/>
    </row>
    <row r="4" spans="1:7" ht="12.75" customHeight="1" thickBot="1">
      <c r="B4" s="332"/>
      <c r="C4" s="333"/>
      <c r="F4" s="205"/>
    </row>
    <row r="5" spans="1:7" ht="29.25" customHeight="1" thickTop="1">
      <c r="A5" s="778" t="s">
        <v>0</v>
      </c>
      <c r="B5" s="780">
        <v>7.2024999999999997</v>
      </c>
      <c r="C5" s="784" t="s">
        <v>42</v>
      </c>
      <c r="D5" s="789" t="s">
        <v>14</v>
      </c>
      <c r="E5" s="336" t="s">
        <v>332</v>
      </c>
      <c r="F5" s="337" t="s">
        <v>752</v>
      </c>
    </row>
    <row r="6" spans="1:7" ht="31.5">
      <c r="A6" s="779"/>
      <c r="B6" s="781"/>
      <c r="C6" s="785"/>
      <c r="D6" s="790"/>
      <c r="E6" s="685" t="s">
        <v>775</v>
      </c>
      <c r="F6" s="635">
        <f>$B$5</f>
        <v>7.2024999999999997</v>
      </c>
    </row>
    <row r="7" spans="1:7">
      <c r="A7" s="338">
        <v>1</v>
      </c>
      <c r="B7" s="339">
        <v>2</v>
      </c>
      <c r="C7" s="340">
        <v>3</v>
      </c>
      <c r="D7" s="340">
        <v>4</v>
      </c>
      <c r="E7" s="341">
        <v>5</v>
      </c>
      <c r="F7" s="511">
        <v>6</v>
      </c>
    </row>
    <row r="8" spans="1:7" s="201" customFormat="1" ht="15" customHeight="1">
      <c r="A8" s="372">
        <v>1</v>
      </c>
      <c r="B8" s="342" t="s">
        <v>534</v>
      </c>
      <c r="C8" s="343" t="s">
        <v>221</v>
      </c>
      <c r="D8" s="107" t="s">
        <v>70</v>
      </c>
      <c r="E8" s="344" t="s">
        <v>772</v>
      </c>
      <c r="F8" s="423" t="s">
        <v>772</v>
      </c>
      <c r="G8" s="132"/>
    </row>
    <row r="9" spans="1:7" s="201" customFormat="1" ht="15.75">
      <c r="A9" s="356" t="s">
        <v>255</v>
      </c>
      <c r="B9" s="346" t="s">
        <v>535</v>
      </c>
      <c r="C9" s="343" t="s">
        <v>473</v>
      </c>
      <c r="D9" s="107" t="s">
        <v>70</v>
      </c>
      <c r="E9" s="347" t="s">
        <v>772</v>
      </c>
      <c r="F9" s="657" t="s">
        <v>772</v>
      </c>
      <c r="G9" s="132"/>
    </row>
    <row r="10" spans="1:7" s="201" customFormat="1" ht="15.75">
      <c r="A10" s="356" t="s">
        <v>256</v>
      </c>
      <c r="B10" s="346" t="s">
        <v>536</v>
      </c>
      <c r="C10" s="343" t="s">
        <v>474</v>
      </c>
      <c r="D10" s="107" t="s">
        <v>70</v>
      </c>
      <c r="E10" s="347" t="s">
        <v>772</v>
      </c>
      <c r="F10" s="424" t="s">
        <v>772</v>
      </c>
      <c r="G10" s="132"/>
    </row>
    <row r="11" spans="1:7" s="201" customFormat="1" ht="15.75">
      <c r="A11" s="372">
        <v>2</v>
      </c>
      <c r="B11" s="348" t="s">
        <v>505</v>
      </c>
      <c r="C11" s="343" t="s">
        <v>397</v>
      </c>
      <c r="D11" s="107" t="s">
        <v>70</v>
      </c>
      <c r="E11" s="349" t="s">
        <v>772</v>
      </c>
      <c r="F11" s="425" t="s">
        <v>772</v>
      </c>
      <c r="G11" s="132"/>
    </row>
    <row r="12" spans="1:7" s="201" customFormat="1" ht="15.75">
      <c r="A12" s="372" t="s">
        <v>271</v>
      </c>
      <c r="B12" s="346" t="s">
        <v>20</v>
      </c>
      <c r="C12" s="343" t="s">
        <v>475</v>
      </c>
      <c r="D12" s="107" t="s">
        <v>70</v>
      </c>
      <c r="E12" s="90" t="s">
        <v>772</v>
      </c>
      <c r="F12" s="426" t="s">
        <v>772</v>
      </c>
      <c r="G12" s="132"/>
    </row>
    <row r="13" spans="1:7" s="201" customFormat="1" ht="15.75">
      <c r="A13" s="372" t="s">
        <v>272</v>
      </c>
      <c r="B13" s="346" t="s">
        <v>222</v>
      </c>
      <c r="C13" s="343" t="s">
        <v>476</v>
      </c>
      <c r="D13" s="107" t="s">
        <v>70</v>
      </c>
      <c r="E13" s="90" t="s">
        <v>772</v>
      </c>
      <c r="F13" s="426" t="s">
        <v>772</v>
      </c>
      <c r="G13" s="132"/>
    </row>
    <row r="14" spans="1:7" s="201" customFormat="1" ht="15.75">
      <c r="A14" s="372">
        <v>3</v>
      </c>
      <c r="B14" s="348" t="s">
        <v>192</v>
      </c>
      <c r="C14" s="343" t="s">
        <v>397</v>
      </c>
      <c r="D14" s="107" t="s">
        <v>70</v>
      </c>
      <c r="E14" s="350" t="s">
        <v>772</v>
      </c>
      <c r="F14" s="427" t="s">
        <v>772</v>
      </c>
      <c r="G14" s="132"/>
    </row>
    <row r="15" spans="1:7" s="201" customFormat="1" ht="15.75">
      <c r="A15" s="372" t="s">
        <v>260</v>
      </c>
      <c r="B15" s="346" t="s">
        <v>20</v>
      </c>
      <c r="C15" s="343" t="s">
        <v>475</v>
      </c>
      <c r="D15" s="107" t="s">
        <v>70</v>
      </c>
      <c r="E15" s="84" t="s">
        <v>772</v>
      </c>
      <c r="F15" s="418" t="s">
        <v>772</v>
      </c>
      <c r="G15" s="132"/>
    </row>
    <row r="16" spans="1:7" s="201" customFormat="1" ht="15.75">
      <c r="A16" s="372" t="s">
        <v>261</v>
      </c>
      <c r="B16" s="346" t="s">
        <v>222</v>
      </c>
      <c r="C16" s="343" t="s">
        <v>476</v>
      </c>
      <c r="D16" s="107" t="s">
        <v>70</v>
      </c>
      <c r="E16" s="84" t="s">
        <v>772</v>
      </c>
      <c r="F16" s="418" t="s">
        <v>772</v>
      </c>
      <c r="G16" s="132"/>
    </row>
    <row r="17" spans="1:7" s="201" customFormat="1" ht="15.75">
      <c r="A17" s="372">
        <v>4</v>
      </c>
      <c r="B17" s="348" t="s">
        <v>192</v>
      </c>
      <c r="C17" s="343" t="s">
        <v>397</v>
      </c>
      <c r="D17" s="107" t="s">
        <v>7</v>
      </c>
      <c r="E17" s="351" t="s">
        <v>772</v>
      </c>
      <c r="F17" s="428" t="s">
        <v>772</v>
      </c>
      <c r="G17" s="132"/>
    </row>
    <row r="18" spans="1:7" s="201" customFormat="1" ht="15.75">
      <c r="A18" s="372" t="s">
        <v>251</v>
      </c>
      <c r="B18" s="346" t="s">
        <v>20</v>
      </c>
      <c r="C18" s="343" t="s">
        <v>475</v>
      </c>
      <c r="D18" s="107" t="s">
        <v>7</v>
      </c>
      <c r="E18" s="351" t="s">
        <v>772</v>
      </c>
      <c r="F18" s="428" t="s">
        <v>772</v>
      </c>
      <c r="G18" s="132"/>
    </row>
    <row r="19" spans="1:7" s="201" customFormat="1" ht="15.75">
      <c r="A19" s="372" t="s">
        <v>252</v>
      </c>
      <c r="B19" s="346" t="s">
        <v>222</v>
      </c>
      <c r="C19" s="343" t="s">
        <v>476</v>
      </c>
      <c r="D19" s="107" t="s">
        <v>7</v>
      </c>
      <c r="E19" s="351" t="s">
        <v>772</v>
      </c>
      <c r="F19" s="428" t="s">
        <v>772</v>
      </c>
      <c r="G19" s="132"/>
    </row>
    <row r="20" spans="1:7" ht="15.75">
      <c r="A20" s="356">
        <v>5</v>
      </c>
      <c r="B20" s="348" t="s">
        <v>538</v>
      </c>
      <c r="C20" s="107" t="s">
        <v>220</v>
      </c>
      <c r="D20" s="107" t="s">
        <v>70</v>
      </c>
      <c r="E20" s="344" t="s">
        <v>772</v>
      </c>
      <c r="F20" s="423" t="s">
        <v>772</v>
      </c>
      <c r="G20" s="362"/>
    </row>
    <row r="21" spans="1:7" ht="15.75">
      <c r="A21" s="356" t="s">
        <v>262</v>
      </c>
      <c r="B21" s="346" t="s">
        <v>20</v>
      </c>
      <c r="C21" s="107" t="s">
        <v>343</v>
      </c>
      <c r="D21" s="107" t="s">
        <v>70</v>
      </c>
      <c r="E21" s="684" t="s">
        <v>772</v>
      </c>
      <c r="F21" s="663" t="s">
        <v>772</v>
      </c>
    </row>
    <row r="22" spans="1:7" ht="16.5" thickBot="1">
      <c r="A22" s="356" t="s">
        <v>263</v>
      </c>
      <c r="B22" s="346" t="s">
        <v>222</v>
      </c>
      <c r="C22" s="107" t="s">
        <v>344</v>
      </c>
      <c r="D22" s="107" t="s">
        <v>70</v>
      </c>
      <c r="E22" s="684" t="s">
        <v>772</v>
      </c>
      <c r="F22" s="429" t="s">
        <v>772</v>
      </c>
    </row>
    <row r="23" spans="1:7" ht="13.5" thickTop="1">
      <c r="A23" s="334"/>
      <c r="B23" s="353" t="s">
        <v>464</v>
      </c>
      <c r="C23" s="335" t="s">
        <v>42</v>
      </c>
      <c r="D23" s="335" t="s">
        <v>14</v>
      </c>
      <c r="E23" s="354" t="s">
        <v>772</v>
      </c>
      <c r="F23" s="355" t="s">
        <v>772</v>
      </c>
    </row>
    <row r="24" spans="1:7" ht="15.75">
      <c r="A24" s="356">
        <v>6</v>
      </c>
      <c r="B24" s="348" t="s">
        <v>469</v>
      </c>
      <c r="C24" s="107" t="s">
        <v>738</v>
      </c>
      <c r="D24" s="111" t="s">
        <v>70</v>
      </c>
      <c r="E24" s="357" t="s">
        <v>772</v>
      </c>
      <c r="F24" s="358" t="s">
        <v>772</v>
      </c>
    </row>
    <row r="25" spans="1:7" ht="15.75">
      <c r="A25" s="356" t="s">
        <v>500</v>
      </c>
      <c r="B25" s="346" t="s">
        <v>20</v>
      </c>
      <c r="C25" s="107" t="s">
        <v>466</v>
      </c>
      <c r="D25" s="111" t="s">
        <v>70</v>
      </c>
      <c r="E25" s="84" t="s">
        <v>772</v>
      </c>
      <c r="F25" s="418" t="s">
        <v>772</v>
      </c>
    </row>
    <row r="26" spans="1:7" ht="15.75">
      <c r="A26" s="356" t="s">
        <v>501</v>
      </c>
      <c r="B26" s="346" t="s">
        <v>222</v>
      </c>
      <c r="C26" s="107" t="s">
        <v>465</v>
      </c>
      <c r="D26" s="111" t="s">
        <v>70</v>
      </c>
      <c r="E26" s="84" t="s">
        <v>772</v>
      </c>
      <c r="F26" s="418" t="s">
        <v>772</v>
      </c>
    </row>
    <row r="27" spans="1:7" ht="15.75">
      <c r="A27" s="356">
        <v>7</v>
      </c>
      <c r="B27" s="359" t="s">
        <v>190</v>
      </c>
      <c r="C27" s="345" t="s">
        <v>15</v>
      </c>
      <c r="D27" s="345" t="s">
        <v>70</v>
      </c>
      <c r="E27" s="88" t="s">
        <v>772</v>
      </c>
      <c r="F27" s="430" t="s">
        <v>772</v>
      </c>
    </row>
    <row r="28" spans="1:7">
      <c r="A28" s="356" t="s">
        <v>506</v>
      </c>
      <c r="B28" s="360" t="s">
        <v>410</v>
      </c>
      <c r="C28" s="345" t="s">
        <v>411</v>
      </c>
      <c r="D28" s="345" t="s">
        <v>70</v>
      </c>
      <c r="E28" s="84" t="s">
        <v>772</v>
      </c>
      <c r="F28" s="664" t="s">
        <v>772</v>
      </c>
    </row>
    <row r="29" spans="1:7">
      <c r="A29" s="356" t="s">
        <v>507</v>
      </c>
      <c r="B29" s="360" t="s">
        <v>346</v>
      </c>
      <c r="C29" s="345" t="s">
        <v>345</v>
      </c>
      <c r="D29" s="345" t="s">
        <v>70</v>
      </c>
      <c r="E29" s="352" t="s">
        <v>772</v>
      </c>
      <c r="F29" s="429" t="s">
        <v>772</v>
      </c>
      <c r="G29" s="362"/>
    </row>
    <row r="30" spans="1:7">
      <c r="A30" s="356" t="s">
        <v>508</v>
      </c>
      <c r="B30" s="360" t="s">
        <v>623</v>
      </c>
      <c r="C30" s="345" t="s">
        <v>488</v>
      </c>
      <c r="D30" s="345" t="s">
        <v>70</v>
      </c>
      <c r="E30" s="84" t="s">
        <v>772</v>
      </c>
      <c r="F30" s="418" t="s">
        <v>772</v>
      </c>
    </row>
    <row r="31" spans="1:7" ht="14.25">
      <c r="A31" s="356">
        <v>8</v>
      </c>
      <c r="B31" s="361" t="s">
        <v>494</v>
      </c>
      <c r="C31" s="345" t="s">
        <v>418</v>
      </c>
      <c r="D31" s="345" t="s">
        <v>374</v>
      </c>
      <c r="E31" s="347" t="s">
        <v>772</v>
      </c>
      <c r="F31" s="424" t="s">
        <v>772</v>
      </c>
    </row>
    <row r="32" spans="1:7" ht="15.75">
      <c r="A32" s="356">
        <v>9</v>
      </c>
      <c r="B32" s="361" t="s">
        <v>492</v>
      </c>
      <c r="C32" s="345" t="s">
        <v>727</v>
      </c>
      <c r="D32" s="107" t="s">
        <v>70</v>
      </c>
      <c r="E32" s="350" t="s">
        <v>772</v>
      </c>
      <c r="F32" s="427" t="s">
        <v>772</v>
      </c>
      <c r="G32" s="362"/>
    </row>
    <row r="33" spans="1:7" ht="15.75">
      <c r="A33" s="356" t="s">
        <v>509</v>
      </c>
      <c r="B33" s="206" t="s">
        <v>9</v>
      </c>
      <c r="C33" s="107" t="s">
        <v>21</v>
      </c>
      <c r="D33" s="107" t="s">
        <v>372</v>
      </c>
      <c r="E33" s="84" t="s">
        <v>772</v>
      </c>
      <c r="F33" s="418" t="s">
        <v>772</v>
      </c>
      <c r="G33" s="363"/>
    </row>
    <row r="34" spans="1:7">
      <c r="A34" s="356" t="s">
        <v>510</v>
      </c>
      <c r="B34" s="206" t="s">
        <v>10</v>
      </c>
      <c r="C34" s="107" t="s">
        <v>22</v>
      </c>
      <c r="D34" s="107" t="s">
        <v>23</v>
      </c>
      <c r="E34" s="84" t="s">
        <v>772</v>
      </c>
      <c r="F34" s="418" t="s">
        <v>772</v>
      </c>
    </row>
    <row r="35" spans="1:7">
      <c r="A35" s="356" t="s">
        <v>511</v>
      </c>
      <c r="B35" s="206" t="s">
        <v>12</v>
      </c>
      <c r="C35" s="107" t="s">
        <v>24</v>
      </c>
      <c r="D35" s="107" t="s">
        <v>23</v>
      </c>
      <c r="E35" s="84" t="s">
        <v>772</v>
      </c>
      <c r="F35" s="418" t="s">
        <v>772</v>
      </c>
      <c r="G35" s="661"/>
    </row>
    <row r="36" spans="1:7">
      <c r="A36" s="356" t="s">
        <v>512</v>
      </c>
      <c r="B36" s="206" t="s">
        <v>11</v>
      </c>
      <c r="C36" s="107" t="s">
        <v>25</v>
      </c>
      <c r="D36" s="107" t="s">
        <v>23</v>
      </c>
      <c r="E36" s="84" t="s">
        <v>772</v>
      </c>
      <c r="F36" s="418" t="s">
        <v>772</v>
      </c>
      <c r="G36" s="362"/>
    </row>
    <row r="37" spans="1:7" ht="15.75">
      <c r="A37" s="356" t="s">
        <v>513</v>
      </c>
      <c r="B37" s="422" t="s">
        <v>369</v>
      </c>
      <c r="C37" s="107" t="s">
        <v>415</v>
      </c>
      <c r="D37" s="107" t="s">
        <v>431</v>
      </c>
      <c r="E37" s="84" t="s">
        <v>772</v>
      </c>
      <c r="F37" s="418" t="s">
        <v>772</v>
      </c>
      <c r="G37" s="362"/>
    </row>
    <row r="38" spans="1:7" ht="14.25">
      <c r="A38" s="356">
        <v>10</v>
      </c>
      <c r="B38" s="364">
        <f>B93</f>
        <v>0.6</v>
      </c>
      <c r="C38" s="345" t="s">
        <v>504</v>
      </c>
      <c r="D38" s="345" t="s">
        <v>349</v>
      </c>
      <c r="E38" s="642" t="s">
        <v>772</v>
      </c>
      <c r="F38" s="642" t="s">
        <v>772</v>
      </c>
      <c r="G38" s="415"/>
    </row>
    <row r="39" spans="1:7" ht="14.25">
      <c r="A39" s="356">
        <v>11</v>
      </c>
      <c r="B39" s="365">
        <f>B94</f>
        <v>0.6</v>
      </c>
      <c r="C39" s="345" t="s">
        <v>420</v>
      </c>
      <c r="D39" s="345" t="s">
        <v>349</v>
      </c>
      <c r="E39" s="352" t="s">
        <v>772</v>
      </c>
      <c r="F39" s="429" t="s">
        <v>772</v>
      </c>
    </row>
    <row r="40" spans="1:7" ht="15.75">
      <c r="A40" s="356">
        <v>12</v>
      </c>
      <c r="B40" s="361" t="s">
        <v>409</v>
      </c>
      <c r="C40" s="366" t="s">
        <v>471</v>
      </c>
      <c r="D40" s="366" t="s">
        <v>7</v>
      </c>
      <c r="E40" s="367" t="s">
        <v>772</v>
      </c>
      <c r="F40" s="431" t="s">
        <v>772</v>
      </c>
    </row>
    <row r="41" spans="1:7" ht="15.75">
      <c r="A41" s="356">
        <v>13</v>
      </c>
      <c r="B41" s="119" t="s">
        <v>472</v>
      </c>
      <c r="C41" s="107" t="s">
        <v>480</v>
      </c>
      <c r="D41" s="107" t="s">
        <v>7</v>
      </c>
      <c r="E41" s="368" t="s">
        <v>772</v>
      </c>
      <c r="F41" s="431" t="s">
        <v>772</v>
      </c>
    </row>
    <row r="42" spans="1:7" ht="15">
      <c r="A42" s="356">
        <v>14</v>
      </c>
      <c r="B42" s="370" t="s">
        <v>533</v>
      </c>
      <c r="C42" s="107" t="s">
        <v>481</v>
      </c>
      <c r="D42" s="111" t="s">
        <v>35</v>
      </c>
      <c r="E42" s="371" t="s">
        <v>772</v>
      </c>
      <c r="F42" s="433" t="s">
        <v>772</v>
      </c>
    </row>
    <row r="43" spans="1:7" ht="16.5" thickBot="1">
      <c r="A43" s="450">
        <v>15</v>
      </c>
      <c r="B43" s="459" t="s">
        <v>193</v>
      </c>
      <c r="C43" s="452" t="s">
        <v>482</v>
      </c>
      <c r="D43" s="460" t="s">
        <v>198</v>
      </c>
      <c r="E43" s="461" t="s">
        <v>772</v>
      </c>
      <c r="F43" s="462" t="s">
        <v>772</v>
      </c>
    </row>
    <row r="44" spans="1:7" ht="13.5" thickTop="1">
      <c r="A44" s="455"/>
      <c r="B44" s="456" t="s">
        <v>477</v>
      </c>
      <c r="C44" s="457"/>
      <c r="D44" s="458"/>
      <c r="E44" s="398" t="s">
        <v>772</v>
      </c>
      <c r="F44" s="441" t="s">
        <v>772</v>
      </c>
    </row>
    <row r="45" spans="1:7" ht="15.75">
      <c r="A45" s="372">
        <v>16</v>
      </c>
      <c r="B45" s="348" t="s">
        <v>478</v>
      </c>
      <c r="C45" s="107" t="s">
        <v>739</v>
      </c>
      <c r="D45" s="373" t="s">
        <v>70</v>
      </c>
      <c r="E45" s="374" t="s">
        <v>772</v>
      </c>
      <c r="F45" s="434" t="s">
        <v>772</v>
      </c>
    </row>
    <row r="46" spans="1:7" ht="15.75">
      <c r="A46" s="372" t="s">
        <v>602</v>
      </c>
      <c r="B46" s="346" t="s">
        <v>20</v>
      </c>
      <c r="C46" s="107" t="s">
        <v>466</v>
      </c>
      <c r="D46" s="373" t="s">
        <v>70</v>
      </c>
      <c r="E46" s="352" t="s">
        <v>772</v>
      </c>
      <c r="F46" s="429" t="s">
        <v>772</v>
      </c>
    </row>
    <row r="47" spans="1:7" ht="15.75">
      <c r="A47" s="372" t="s">
        <v>603</v>
      </c>
      <c r="B47" s="346" t="s">
        <v>222</v>
      </c>
      <c r="C47" s="107" t="s">
        <v>465</v>
      </c>
      <c r="D47" s="373" t="s">
        <v>70</v>
      </c>
      <c r="E47" s="352" t="s">
        <v>772</v>
      </c>
      <c r="F47" s="429" t="s">
        <v>772</v>
      </c>
    </row>
    <row r="48" spans="1:7">
      <c r="A48" s="372">
        <v>17</v>
      </c>
      <c r="B48" s="361" t="s">
        <v>495</v>
      </c>
      <c r="C48" s="345" t="s">
        <v>467</v>
      </c>
      <c r="D48" s="375" t="s">
        <v>468</v>
      </c>
      <c r="E48" s="347" t="s">
        <v>772</v>
      </c>
      <c r="F48" s="424" t="s">
        <v>772</v>
      </c>
    </row>
    <row r="49" spans="1:7" ht="15.75">
      <c r="A49" s="356">
        <v>18</v>
      </c>
      <c r="B49" s="361" t="s">
        <v>496</v>
      </c>
      <c r="C49" s="345" t="s">
        <v>728</v>
      </c>
      <c r="D49" s="107" t="s">
        <v>70</v>
      </c>
      <c r="E49" s="350" t="s">
        <v>772</v>
      </c>
      <c r="F49" s="427" t="s">
        <v>772</v>
      </c>
    </row>
    <row r="50" spans="1:7">
      <c r="A50" s="356" t="s">
        <v>514</v>
      </c>
      <c r="B50" s="206" t="s">
        <v>9</v>
      </c>
      <c r="C50" s="107" t="s">
        <v>483</v>
      </c>
      <c r="D50" s="111" t="s">
        <v>470</v>
      </c>
      <c r="E50" s="84" t="s">
        <v>772</v>
      </c>
      <c r="F50" s="418" t="s">
        <v>772</v>
      </c>
    </row>
    <row r="51" spans="1:7">
      <c r="A51" s="356" t="s">
        <v>515</v>
      </c>
      <c r="B51" s="206" t="s">
        <v>10</v>
      </c>
      <c r="C51" s="107" t="s">
        <v>484</v>
      </c>
      <c r="D51" s="111" t="s">
        <v>23</v>
      </c>
      <c r="E51" s="84" t="s">
        <v>772</v>
      </c>
      <c r="F51" s="418" t="s">
        <v>772</v>
      </c>
    </row>
    <row r="52" spans="1:7">
      <c r="A52" s="356" t="s">
        <v>604</v>
      </c>
      <c r="B52" s="206" t="s">
        <v>12</v>
      </c>
      <c r="C52" s="107" t="s">
        <v>486</v>
      </c>
      <c r="D52" s="111" t="s">
        <v>23</v>
      </c>
      <c r="E52" s="84" t="s">
        <v>772</v>
      </c>
      <c r="F52" s="418" t="s">
        <v>772</v>
      </c>
    </row>
    <row r="53" spans="1:7">
      <c r="A53" s="356" t="s">
        <v>605</v>
      </c>
      <c r="B53" s="206" t="s">
        <v>11</v>
      </c>
      <c r="C53" s="107" t="s">
        <v>25</v>
      </c>
      <c r="D53" s="111" t="s">
        <v>23</v>
      </c>
      <c r="E53" s="84" t="s">
        <v>772</v>
      </c>
      <c r="F53" s="418" t="s">
        <v>772</v>
      </c>
    </row>
    <row r="54" spans="1:7" ht="15.75">
      <c r="A54" s="356" t="s">
        <v>606</v>
      </c>
      <c r="B54" s="197" t="s">
        <v>369</v>
      </c>
      <c r="C54" s="107" t="s">
        <v>485</v>
      </c>
      <c r="D54" s="107" t="s">
        <v>431</v>
      </c>
      <c r="E54" s="84" t="s">
        <v>772</v>
      </c>
      <c r="F54" s="418" t="s">
        <v>772</v>
      </c>
    </row>
    <row r="55" spans="1:7" ht="14.25">
      <c r="A55" s="356">
        <v>19</v>
      </c>
      <c r="B55" s="376">
        <f>B93</f>
        <v>0.6</v>
      </c>
      <c r="C55" s="345" t="s">
        <v>419</v>
      </c>
      <c r="D55" s="345" t="s">
        <v>349</v>
      </c>
      <c r="E55" s="352" t="s">
        <v>772</v>
      </c>
      <c r="F55" s="429" t="s">
        <v>772</v>
      </c>
    </row>
    <row r="56" spans="1:7" ht="14.25">
      <c r="A56" s="356">
        <v>20</v>
      </c>
      <c r="B56" s="377">
        <f>B94</f>
        <v>0.6</v>
      </c>
      <c r="C56" s="345" t="s">
        <v>420</v>
      </c>
      <c r="D56" s="345" t="s">
        <v>349</v>
      </c>
      <c r="E56" s="352" t="s">
        <v>772</v>
      </c>
      <c r="F56" s="429" t="s">
        <v>772</v>
      </c>
    </row>
    <row r="57" spans="1:7" ht="15.75">
      <c r="A57" s="356">
        <v>21</v>
      </c>
      <c r="B57" s="119" t="s">
        <v>479</v>
      </c>
      <c r="C57" s="107" t="s">
        <v>497</v>
      </c>
      <c r="D57" s="111" t="s">
        <v>7</v>
      </c>
      <c r="E57" s="378" t="s">
        <v>772</v>
      </c>
      <c r="F57" s="435" t="s">
        <v>772</v>
      </c>
    </row>
    <row r="58" spans="1:7" ht="16.5" thickBot="1">
      <c r="A58" s="450">
        <v>22</v>
      </c>
      <c r="B58" s="464" t="s">
        <v>493</v>
      </c>
      <c r="C58" s="452" t="s">
        <v>498</v>
      </c>
      <c r="D58" s="460" t="s">
        <v>198</v>
      </c>
      <c r="E58" s="461" t="s">
        <v>772</v>
      </c>
      <c r="F58" s="462" t="s">
        <v>772</v>
      </c>
    </row>
    <row r="59" spans="1:7" s="201" customFormat="1" ht="16.5" thickTop="1">
      <c r="A59" s="455"/>
      <c r="B59" s="463" t="s">
        <v>487</v>
      </c>
      <c r="C59" s="457"/>
      <c r="D59" s="458"/>
      <c r="E59" s="398" t="s">
        <v>772</v>
      </c>
      <c r="F59" s="441" t="s">
        <v>772</v>
      </c>
    </row>
    <row r="60" spans="1:7" s="201" customFormat="1">
      <c r="A60" s="356">
        <v>23</v>
      </c>
      <c r="B60" s="127" t="s">
        <v>392</v>
      </c>
      <c r="C60" s="107" t="s">
        <v>16</v>
      </c>
      <c r="D60" s="345" t="s">
        <v>70</v>
      </c>
      <c r="E60" s="633" t="s">
        <v>772</v>
      </c>
      <c r="F60" s="634" t="s">
        <v>772</v>
      </c>
      <c r="G60" s="132"/>
    </row>
    <row r="61" spans="1:7" s="201" customFormat="1">
      <c r="A61" s="356" t="s">
        <v>621</v>
      </c>
      <c r="B61" s="379" t="s">
        <v>391</v>
      </c>
      <c r="C61" s="107" t="s">
        <v>17</v>
      </c>
      <c r="D61" s="345" t="s">
        <v>70</v>
      </c>
      <c r="E61" s="352" t="s">
        <v>772</v>
      </c>
      <c r="F61" s="429" t="s">
        <v>772</v>
      </c>
      <c r="G61" s="132"/>
    </row>
    <row r="62" spans="1:7" s="201" customFormat="1">
      <c r="A62" s="356" t="s">
        <v>620</v>
      </c>
      <c r="B62" s="379" t="s">
        <v>155</v>
      </c>
      <c r="C62" s="107" t="s">
        <v>18</v>
      </c>
      <c r="D62" s="345" t="s">
        <v>70</v>
      </c>
      <c r="E62" s="84" t="s">
        <v>772</v>
      </c>
      <c r="F62" s="418" t="s">
        <v>772</v>
      </c>
      <c r="G62" s="132"/>
    </row>
    <row r="63" spans="1:7" s="201" customFormat="1">
      <c r="A63" s="356" t="s">
        <v>622</v>
      </c>
      <c r="B63" s="380" t="s">
        <v>191</v>
      </c>
      <c r="C63" s="107" t="s">
        <v>16</v>
      </c>
      <c r="D63" s="107" t="s">
        <v>7</v>
      </c>
      <c r="E63" s="369" t="s">
        <v>772</v>
      </c>
      <c r="F63" s="432" t="s">
        <v>772</v>
      </c>
      <c r="G63" s="132"/>
    </row>
    <row r="64" spans="1:7" ht="15.75">
      <c r="A64" s="356">
        <v>24</v>
      </c>
      <c r="B64" s="381" t="s">
        <v>539</v>
      </c>
      <c r="C64" s="107" t="s">
        <v>19</v>
      </c>
      <c r="D64" s="345" t="s">
        <v>70</v>
      </c>
      <c r="E64" s="382" t="s">
        <v>772</v>
      </c>
      <c r="F64" s="436" t="s">
        <v>772</v>
      </c>
    </row>
    <row r="65" spans="1:7" ht="15.75">
      <c r="A65" s="356" t="s">
        <v>607</v>
      </c>
      <c r="B65" s="383" t="s">
        <v>489</v>
      </c>
      <c r="C65" s="107"/>
      <c r="D65" s="345" t="s">
        <v>70</v>
      </c>
      <c r="E65" s="84" t="s">
        <v>772</v>
      </c>
      <c r="F65" s="418" t="s">
        <v>772</v>
      </c>
    </row>
    <row r="66" spans="1:7" ht="15.75">
      <c r="A66" s="356" t="s">
        <v>608</v>
      </c>
      <c r="B66" s="383" t="s">
        <v>490</v>
      </c>
      <c r="C66" s="107"/>
      <c r="D66" s="345" t="s">
        <v>70</v>
      </c>
      <c r="E66" s="84" t="s">
        <v>772</v>
      </c>
      <c r="F66" s="418" t="s">
        <v>772</v>
      </c>
    </row>
    <row r="67" spans="1:7" s="332" customFormat="1" ht="15.75">
      <c r="A67" s="356" t="s">
        <v>609</v>
      </c>
      <c r="B67" s="384" t="s">
        <v>540</v>
      </c>
      <c r="C67" s="107"/>
      <c r="D67" s="345" t="s">
        <v>70</v>
      </c>
      <c r="E67" s="84" t="s">
        <v>772</v>
      </c>
      <c r="F67" s="418" t="s">
        <v>772</v>
      </c>
      <c r="G67" s="132"/>
    </row>
    <row r="68" spans="1:7" ht="15.75">
      <c r="A68" s="356">
        <v>25</v>
      </c>
      <c r="B68" s="385" t="s">
        <v>491</v>
      </c>
      <c r="C68" s="345" t="s">
        <v>418</v>
      </c>
      <c r="D68" s="345" t="s">
        <v>374</v>
      </c>
      <c r="E68" s="347" t="s">
        <v>772</v>
      </c>
      <c r="F68" s="424" t="s">
        <v>772</v>
      </c>
    </row>
    <row r="69" spans="1:7" ht="15.75">
      <c r="A69" s="356">
        <v>26</v>
      </c>
      <c r="B69" s="361" t="s">
        <v>499</v>
      </c>
      <c r="C69" s="345" t="s">
        <v>417</v>
      </c>
      <c r="D69" s="107" t="s">
        <v>70</v>
      </c>
      <c r="E69" s="347" t="s">
        <v>772</v>
      </c>
      <c r="F69" s="424" t="s">
        <v>772</v>
      </c>
    </row>
    <row r="70" spans="1:7" ht="15.75">
      <c r="A70" s="356" t="s">
        <v>610</v>
      </c>
      <c r="B70" s="386" t="s">
        <v>9</v>
      </c>
      <c r="C70" s="107" t="s">
        <v>21</v>
      </c>
      <c r="D70" s="107" t="s">
        <v>372</v>
      </c>
      <c r="E70" s="387" t="s">
        <v>772</v>
      </c>
      <c r="F70" s="437" t="s">
        <v>772</v>
      </c>
    </row>
    <row r="71" spans="1:7" ht="15">
      <c r="A71" s="356" t="s">
        <v>611</v>
      </c>
      <c r="B71" s="386" t="s">
        <v>10</v>
      </c>
      <c r="C71" s="107" t="s">
        <v>22</v>
      </c>
      <c r="D71" s="107" t="s">
        <v>23</v>
      </c>
      <c r="E71" s="387" t="s">
        <v>772</v>
      </c>
      <c r="F71" s="437" t="s">
        <v>772</v>
      </c>
    </row>
    <row r="72" spans="1:7" ht="15">
      <c r="A72" s="356" t="s">
        <v>612</v>
      </c>
      <c r="B72" s="386" t="s">
        <v>12</v>
      </c>
      <c r="C72" s="107" t="s">
        <v>24</v>
      </c>
      <c r="D72" s="107" t="s">
        <v>23</v>
      </c>
      <c r="E72" s="387" t="s">
        <v>772</v>
      </c>
      <c r="F72" s="437" t="s">
        <v>772</v>
      </c>
    </row>
    <row r="73" spans="1:7" ht="15">
      <c r="A73" s="356" t="s">
        <v>613</v>
      </c>
      <c r="B73" s="386" t="s">
        <v>11</v>
      </c>
      <c r="C73" s="107" t="s">
        <v>25</v>
      </c>
      <c r="D73" s="107" t="s">
        <v>23</v>
      </c>
      <c r="E73" s="387" t="s">
        <v>772</v>
      </c>
      <c r="F73" s="437" t="s">
        <v>772</v>
      </c>
    </row>
    <row r="74" spans="1:7" ht="15.75">
      <c r="A74" s="356" t="s">
        <v>614</v>
      </c>
      <c r="B74" s="419" t="s">
        <v>369</v>
      </c>
      <c r="C74" s="107" t="s">
        <v>415</v>
      </c>
      <c r="D74" s="107" t="s">
        <v>431</v>
      </c>
      <c r="E74" s="387" t="s">
        <v>772</v>
      </c>
      <c r="F74" s="437" t="s">
        <v>772</v>
      </c>
      <c r="G74" s="656"/>
    </row>
    <row r="75" spans="1:7" ht="15.75">
      <c r="A75" s="356" t="s">
        <v>615</v>
      </c>
      <c r="B75" s="388" t="s">
        <v>426</v>
      </c>
      <c r="C75" s="107" t="s">
        <v>740</v>
      </c>
      <c r="D75" s="107" t="s">
        <v>373</v>
      </c>
      <c r="E75" s="84" t="s">
        <v>772</v>
      </c>
      <c r="F75" s="418" t="s">
        <v>772</v>
      </c>
    </row>
    <row r="76" spans="1:7" ht="15.75">
      <c r="A76" s="356" t="s">
        <v>616</v>
      </c>
      <c r="B76" s="389" t="s">
        <v>10</v>
      </c>
      <c r="C76" s="107" t="s">
        <v>741</v>
      </c>
      <c r="D76" s="107" t="s">
        <v>28</v>
      </c>
      <c r="E76" s="84" t="s">
        <v>772</v>
      </c>
      <c r="F76" s="418" t="s">
        <v>772</v>
      </c>
    </row>
    <row r="77" spans="1:7" ht="15.75">
      <c r="A77" s="356" t="s">
        <v>617</v>
      </c>
      <c r="B77" s="389" t="s">
        <v>12</v>
      </c>
      <c r="C77" s="107" t="s">
        <v>742</v>
      </c>
      <c r="D77" s="107" t="s">
        <v>28</v>
      </c>
      <c r="E77" s="84" t="s">
        <v>772</v>
      </c>
      <c r="F77" s="418" t="s">
        <v>772</v>
      </c>
      <c r="G77" s="415"/>
    </row>
    <row r="78" spans="1:7" ht="15.75">
      <c r="A78" s="356" t="s">
        <v>618</v>
      </c>
      <c r="B78" s="389" t="s">
        <v>11</v>
      </c>
      <c r="C78" s="107" t="s">
        <v>743</v>
      </c>
      <c r="D78" s="107" t="s">
        <v>28</v>
      </c>
      <c r="E78" s="84" t="s">
        <v>772</v>
      </c>
      <c r="F78" s="418" t="s">
        <v>772</v>
      </c>
    </row>
    <row r="79" spans="1:7" ht="15.75">
      <c r="A79" s="356" t="s">
        <v>619</v>
      </c>
      <c r="B79" s="419" t="s">
        <v>369</v>
      </c>
      <c r="C79" s="107" t="s">
        <v>744</v>
      </c>
      <c r="D79" s="390" t="s">
        <v>433</v>
      </c>
      <c r="E79" s="84" t="s">
        <v>772</v>
      </c>
      <c r="F79" s="418" t="s">
        <v>772</v>
      </c>
    </row>
    <row r="80" spans="1:7" ht="15.75">
      <c r="A80" s="356" t="s">
        <v>624</v>
      </c>
      <c r="B80" s="388" t="s">
        <v>425</v>
      </c>
      <c r="C80" s="107" t="s">
        <v>26</v>
      </c>
      <c r="D80" s="107" t="s">
        <v>373</v>
      </c>
      <c r="E80" s="84" t="s">
        <v>772</v>
      </c>
      <c r="F80" s="418" t="s">
        <v>772</v>
      </c>
    </row>
    <row r="81" spans="1:7" ht="15.75">
      <c r="A81" s="356" t="s">
        <v>625</v>
      </c>
      <c r="B81" s="389" t="s">
        <v>10</v>
      </c>
      <c r="C81" s="107" t="s">
        <v>27</v>
      </c>
      <c r="D81" s="107" t="s">
        <v>28</v>
      </c>
      <c r="E81" s="84" t="s">
        <v>772</v>
      </c>
      <c r="F81" s="418" t="s">
        <v>772</v>
      </c>
    </row>
    <row r="82" spans="1:7" ht="15.75">
      <c r="A82" s="356" t="s">
        <v>626</v>
      </c>
      <c r="B82" s="389" t="s">
        <v>12</v>
      </c>
      <c r="C82" s="107" t="s">
        <v>29</v>
      </c>
      <c r="D82" s="107" t="s">
        <v>28</v>
      </c>
      <c r="E82" s="84" t="s">
        <v>772</v>
      </c>
      <c r="F82" s="418" t="s">
        <v>772</v>
      </c>
      <c r="G82" s="362"/>
    </row>
    <row r="83" spans="1:7" ht="15.75">
      <c r="A83" s="356" t="s">
        <v>627</v>
      </c>
      <c r="B83" s="391" t="s">
        <v>11</v>
      </c>
      <c r="C83" s="107" t="s">
        <v>30</v>
      </c>
      <c r="D83" s="107" t="s">
        <v>28</v>
      </c>
      <c r="E83" s="84" t="s">
        <v>772</v>
      </c>
      <c r="F83" s="418" t="s">
        <v>772</v>
      </c>
      <c r="G83" s="362"/>
    </row>
    <row r="84" spans="1:7" ht="15.75">
      <c r="A84" s="356" t="s">
        <v>628</v>
      </c>
      <c r="B84" s="389" t="str">
        <f>$B$79</f>
        <v>друг вид гориво (ВЕИ)</v>
      </c>
      <c r="C84" s="107" t="s">
        <v>370</v>
      </c>
      <c r="D84" s="107" t="s">
        <v>416</v>
      </c>
      <c r="E84" s="84" t="s">
        <v>772</v>
      </c>
      <c r="F84" s="418" t="s">
        <v>772</v>
      </c>
      <c r="G84" s="362"/>
    </row>
    <row r="85" spans="1:7" ht="15.75">
      <c r="A85" s="356">
        <v>29</v>
      </c>
      <c r="B85" s="392" t="s">
        <v>423</v>
      </c>
      <c r="C85" s="390" t="s">
        <v>348</v>
      </c>
      <c r="D85" s="107" t="s">
        <v>375</v>
      </c>
      <c r="E85" s="387" t="s">
        <v>772</v>
      </c>
      <c r="F85" s="437" t="s">
        <v>772</v>
      </c>
      <c r="G85" s="362"/>
    </row>
    <row r="86" spans="1:7" ht="15.75">
      <c r="A86" s="356" t="s">
        <v>629</v>
      </c>
      <c r="B86" s="389" t="s">
        <v>347</v>
      </c>
      <c r="C86" s="390" t="s">
        <v>31</v>
      </c>
      <c r="D86" s="107" t="s">
        <v>376</v>
      </c>
      <c r="E86" s="86" t="s">
        <v>772</v>
      </c>
      <c r="F86" s="438" t="s">
        <v>772</v>
      </c>
    </row>
    <row r="87" spans="1:7" ht="15.75">
      <c r="A87" s="356" t="s">
        <v>630</v>
      </c>
      <c r="B87" s="389" t="s">
        <v>10</v>
      </c>
      <c r="C87" s="390" t="s">
        <v>32</v>
      </c>
      <c r="D87" s="107" t="s">
        <v>377</v>
      </c>
      <c r="E87" s="86" t="s">
        <v>772</v>
      </c>
      <c r="F87" s="418" t="s">
        <v>772</v>
      </c>
    </row>
    <row r="88" spans="1:7" ht="15.75">
      <c r="A88" s="356" t="s">
        <v>631</v>
      </c>
      <c r="B88" s="389" t="s">
        <v>12</v>
      </c>
      <c r="C88" s="390" t="s">
        <v>33</v>
      </c>
      <c r="D88" s="107" t="s">
        <v>377</v>
      </c>
      <c r="E88" s="86" t="s">
        <v>772</v>
      </c>
      <c r="F88" s="438" t="s">
        <v>772</v>
      </c>
    </row>
    <row r="89" spans="1:7" ht="15.75">
      <c r="A89" s="356" t="s">
        <v>632</v>
      </c>
      <c r="B89" s="389" t="s">
        <v>11</v>
      </c>
      <c r="C89" s="390" t="s">
        <v>34</v>
      </c>
      <c r="D89" s="107" t="s">
        <v>377</v>
      </c>
      <c r="E89" s="86" t="s">
        <v>772</v>
      </c>
      <c r="F89" s="438" t="s">
        <v>772</v>
      </c>
    </row>
    <row r="90" spans="1:7" ht="15.75">
      <c r="A90" s="356" t="s">
        <v>633</v>
      </c>
      <c r="B90" s="389" t="str">
        <f>$B$79</f>
        <v>друг вид гориво (ВЕИ)</v>
      </c>
      <c r="C90" s="390" t="s">
        <v>371</v>
      </c>
      <c r="D90" s="390" t="s">
        <v>432</v>
      </c>
      <c r="E90" s="86" t="s">
        <v>772</v>
      </c>
      <c r="F90" s="438" t="s">
        <v>772</v>
      </c>
    </row>
    <row r="91" spans="1:7" ht="15.75">
      <c r="A91" s="356">
        <v>30</v>
      </c>
      <c r="B91" s="388" t="s">
        <v>537</v>
      </c>
      <c r="C91" s="107" t="s">
        <v>317</v>
      </c>
      <c r="D91" s="107" t="s">
        <v>35</v>
      </c>
      <c r="E91" s="393" t="s">
        <v>772</v>
      </c>
      <c r="F91" s="439" t="s">
        <v>772</v>
      </c>
    </row>
    <row r="92" spans="1:7" ht="15.75">
      <c r="A92" s="356">
        <v>31</v>
      </c>
      <c r="B92" s="394" t="s">
        <v>193</v>
      </c>
      <c r="C92" s="107" t="s">
        <v>318</v>
      </c>
      <c r="D92" s="107" t="s">
        <v>198</v>
      </c>
      <c r="E92" s="395" t="s">
        <v>772</v>
      </c>
      <c r="F92" s="440" t="s">
        <v>772</v>
      </c>
    </row>
    <row r="93" spans="1:7" ht="14.25">
      <c r="A93" s="356">
        <v>32</v>
      </c>
      <c r="B93" s="420">
        <v>0.6</v>
      </c>
      <c r="C93" s="345" t="s">
        <v>419</v>
      </c>
      <c r="D93" s="345" t="s">
        <v>349</v>
      </c>
      <c r="E93" s="352" t="s">
        <v>772</v>
      </c>
      <c r="F93" s="429" t="s">
        <v>772</v>
      </c>
    </row>
    <row r="94" spans="1:7" ht="14.25">
      <c r="A94" s="356">
        <v>33</v>
      </c>
      <c r="B94" s="421">
        <v>0.6</v>
      </c>
      <c r="C94" s="345" t="s">
        <v>420</v>
      </c>
      <c r="D94" s="345" t="s">
        <v>349</v>
      </c>
      <c r="E94" s="120" t="s">
        <v>772</v>
      </c>
      <c r="F94" s="429" t="s">
        <v>772</v>
      </c>
      <c r="G94" s="661"/>
    </row>
    <row r="95" spans="1:7" ht="18.75">
      <c r="A95" s="356">
        <v>34</v>
      </c>
      <c r="B95" s="388" t="s">
        <v>721</v>
      </c>
      <c r="C95" s="107"/>
      <c r="D95" s="107" t="s">
        <v>23</v>
      </c>
      <c r="E95" s="86" t="s">
        <v>772</v>
      </c>
      <c r="F95" s="438" t="s">
        <v>772</v>
      </c>
      <c r="G95" s="673"/>
    </row>
    <row r="96" spans="1:7" ht="18.75">
      <c r="A96" s="356" t="s">
        <v>634</v>
      </c>
      <c r="B96" s="388" t="s">
        <v>722</v>
      </c>
      <c r="C96" s="107"/>
      <c r="D96" s="107" t="s">
        <v>23</v>
      </c>
      <c r="E96" s="387" t="s">
        <v>772</v>
      </c>
      <c r="F96" s="437" t="s">
        <v>772</v>
      </c>
      <c r="G96" s="415"/>
    </row>
    <row r="97" spans="1:7" ht="18.75">
      <c r="A97" s="356" t="s">
        <v>635</v>
      </c>
      <c r="B97" s="388" t="s">
        <v>723</v>
      </c>
      <c r="C97" s="107"/>
      <c r="D97" s="107" t="s">
        <v>23</v>
      </c>
      <c r="E97" s="86" t="s">
        <v>772</v>
      </c>
      <c r="F97" s="438" t="s">
        <v>772</v>
      </c>
    </row>
    <row r="98" spans="1:7" ht="15.75">
      <c r="A98" s="356" t="s">
        <v>636</v>
      </c>
      <c r="B98" s="388" t="s">
        <v>422</v>
      </c>
      <c r="C98" s="107"/>
      <c r="D98" s="107" t="s">
        <v>23</v>
      </c>
      <c r="E98" s="86" t="s">
        <v>772</v>
      </c>
      <c r="F98" s="438" t="s">
        <v>772</v>
      </c>
    </row>
    <row r="99" spans="1:7" ht="15.75">
      <c r="A99" s="356" t="s">
        <v>637</v>
      </c>
      <c r="B99" s="388" t="s">
        <v>502</v>
      </c>
      <c r="C99" s="107"/>
      <c r="D99" s="107" t="s">
        <v>23</v>
      </c>
      <c r="E99" s="86" t="s">
        <v>772</v>
      </c>
      <c r="F99" s="438" t="s">
        <v>772</v>
      </c>
      <c r="G99" s="363"/>
    </row>
    <row r="100" spans="1:7" ht="15.75">
      <c r="A100" s="356">
        <v>35</v>
      </c>
      <c r="B100" s="388" t="s">
        <v>503</v>
      </c>
      <c r="C100" s="107" t="s">
        <v>421</v>
      </c>
      <c r="D100" s="107" t="s">
        <v>377</v>
      </c>
      <c r="E100" s="86" t="s">
        <v>772</v>
      </c>
      <c r="F100" s="438" t="s">
        <v>772</v>
      </c>
      <c r="G100" s="415"/>
    </row>
    <row r="101" spans="1:7" ht="15.75">
      <c r="A101" s="356">
        <v>36</v>
      </c>
      <c r="B101" s="388" t="s">
        <v>753</v>
      </c>
      <c r="C101" s="107" t="s">
        <v>421</v>
      </c>
      <c r="D101" s="107" t="s">
        <v>377</v>
      </c>
      <c r="E101" s="86" t="s">
        <v>772</v>
      </c>
      <c r="F101" s="438" t="s">
        <v>772</v>
      </c>
      <c r="G101" s="678"/>
    </row>
    <row r="102" spans="1:7" ht="15.75">
      <c r="A102" s="396">
        <v>37</v>
      </c>
      <c r="B102" s="562" t="s">
        <v>97</v>
      </c>
      <c r="C102" s="397" t="s">
        <v>224</v>
      </c>
      <c r="D102" s="397" t="s">
        <v>164</v>
      </c>
      <c r="E102" s="398" t="s">
        <v>772</v>
      </c>
      <c r="F102" s="441" t="s">
        <v>772</v>
      </c>
      <c r="G102" s="679">
        <f>G101*1.95583</f>
        <v>0</v>
      </c>
    </row>
    <row r="103" spans="1:7" ht="15.75">
      <c r="A103" s="356" t="s">
        <v>638</v>
      </c>
      <c r="B103" s="389" t="s">
        <v>20</v>
      </c>
      <c r="C103" s="107" t="s">
        <v>225</v>
      </c>
      <c r="D103" s="107" t="s">
        <v>164</v>
      </c>
      <c r="E103" s="84" t="s">
        <v>772</v>
      </c>
      <c r="F103" s="418" t="s">
        <v>772</v>
      </c>
    </row>
    <row r="104" spans="1:7" ht="15.75">
      <c r="A104" s="356" t="s">
        <v>639</v>
      </c>
      <c r="B104" s="389" t="s">
        <v>222</v>
      </c>
      <c r="C104" s="107" t="s">
        <v>226</v>
      </c>
      <c r="D104" s="107" t="s">
        <v>164</v>
      </c>
      <c r="E104" s="84" t="s">
        <v>772</v>
      </c>
      <c r="F104" s="418" t="s">
        <v>772</v>
      </c>
      <c r="G104" s="661"/>
    </row>
    <row r="105" spans="1:7" ht="15.75">
      <c r="A105" s="356">
        <v>38</v>
      </c>
      <c r="B105" s="563" t="s">
        <v>733</v>
      </c>
      <c r="C105" s="107" t="s">
        <v>228</v>
      </c>
      <c r="D105" s="399" t="s">
        <v>335</v>
      </c>
      <c r="E105" s="400" t="s">
        <v>772</v>
      </c>
      <c r="F105" s="442" t="s">
        <v>772</v>
      </c>
    </row>
    <row r="106" spans="1:7" ht="15.75">
      <c r="A106" s="356" t="s">
        <v>640</v>
      </c>
      <c r="B106" s="564" t="s">
        <v>247</v>
      </c>
      <c r="C106" s="107"/>
      <c r="D106" s="399" t="s">
        <v>335</v>
      </c>
      <c r="E106" s="400" t="s">
        <v>772</v>
      </c>
      <c r="F106" s="442" t="s">
        <v>772</v>
      </c>
    </row>
    <row r="107" spans="1:7" ht="15.75">
      <c r="A107" s="356" t="s">
        <v>641</v>
      </c>
      <c r="B107" s="564" t="s">
        <v>246</v>
      </c>
      <c r="C107" s="172"/>
      <c r="D107" s="399" t="s">
        <v>335</v>
      </c>
      <c r="E107" s="400" t="s">
        <v>772</v>
      </c>
      <c r="F107" s="442" t="s">
        <v>772</v>
      </c>
    </row>
    <row r="108" spans="1:7" ht="15.75">
      <c r="A108" s="356" t="s">
        <v>642</v>
      </c>
      <c r="B108" s="564" t="s">
        <v>245</v>
      </c>
      <c r="C108" s="172"/>
      <c r="D108" s="399" t="s">
        <v>335</v>
      </c>
      <c r="E108" s="400" t="s">
        <v>772</v>
      </c>
      <c r="F108" s="442" t="s">
        <v>772</v>
      </c>
      <c r="G108" s="666"/>
    </row>
    <row r="109" spans="1:7" ht="15.75">
      <c r="A109" s="356" t="s">
        <v>643</v>
      </c>
      <c r="B109" s="564" t="s">
        <v>244</v>
      </c>
      <c r="C109" s="172"/>
      <c r="D109" s="399" t="s">
        <v>335</v>
      </c>
      <c r="E109" s="667" t="s">
        <v>772</v>
      </c>
      <c r="F109" s="645" t="s">
        <v>772</v>
      </c>
      <c r="G109" s="661"/>
    </row>
    <row r="110" spans="1:7" ht="15.75">
      <c r="A110" s="356">
        <v>39</v>
      </c>
      <c r="B110" s="401" t="s">
        <v>223</v>
      </c>
      <c r="C110" s="107" t="s">
        <v>227</v>
      </c>
      <c r="D110" s="107" t="s">
        <v>375</v>
      </c>
      <c r="E110" s="402" t="s">
        <v>772</v>
      </c>
      <c r="F110" s="680" t="s">
        <v>772</v>
      </c>
      <c r="G110" s="674"/>
    </row>
    <row r="111" spans="1:7" ht="15.75">
      <c r="A111" s="356">
        <v>40</v>
      </c>
      <c r="B111" s="403" t="s">
        <v>424</v>
      </c>
      <c r="C111" s="107" t="s">
        <v>227</v>
      </c>
      <c r="D111" s="107" t="s">
        <v>375</v>
      </c>
      <c r="E111" s="404" t="s">
        <v>772</v>
      </c>
      <c r="F111" s="443" t="s">
        <v>772</v>
      </c>
      <c r="G111" s="666"/>
    </row>
    <row r="112" spans="1:7" ht="15.75">
      <c r="A112" s="356" t="s">
        <v>644</v>
      </c>
      <c r="B112" s="565" t="s">
        <v>158</v>
      </c>
      <c r="C112" s="107" t="s">
        <v>233</v>
      </c>
      <c r="D112" s="399" t="s">
        <v>335</v>
      </c>
      <c r="E112" s="405" t="s">
        <v>772</v>
      </c>
      <c r="F112" s="444" t="s">
        <v>772</v>
      </c>
      <c r="G112" s="661"/>
    </row>
    <row r="113" spans="1:7" ht="15.75">
      <c r="A113" s="356" t="s">
        <v>645</v>
      </c>
      <c r="B113" s="565" t="s">
        <v>734</v>
      </c>
      <c r="C113" s="107"/>
      <c r="D113" s="399" t="s">
        <v>335</v>
      </c>
      <c r="E113" s="406" t="s">
        <v>772</v>
      </c>
      <c r="F113" s="445" t="s">
        <v>772</v>
      </c>
    </row>
    <row r="114" spans="1:7" ht="14.25">
      <c r="A114" s="356" t="s">
        <v>646</v>
      </c>
      <c r="B114" s="566" t="s">
        <v>735</v>
      </c>
      <c r="C114" s="172"/>
      <c r="D114" s="399" t="s">
        <v>335</v>
      </c>
      <c r="E114" s="406" t="s">
        <v>772</v>
      </c>
      <c r="F114" s="445" t="s">
        <v>772</v>
      </c>
    </row>
    <row r="115" spans="1:7" ht="14.25">
      <c r="A115" s="356" t="s">
        <v>647</v>
      </c>
      <c r="B115" s="566" t="s">
        <v>736</v>
      </c>
      <c r="C115" s="172"/>
      <c r="D115" s="399" t="s">
        <v>335</v>
      </c>
      <c r="E115" s="406" t="s">
        <v>772</v>
      </c>
      <c r="F115" s="445" t="s">
        <v>772</v>
      </c>
    </row>
    <row r="116" spans="1:7" ht="15.75">
      <c r="A116" s="356" t="s">
        <v>648</v>
      </c>
      <c r="B116" s="565" t="s">
        <v>737</v>
      </c>
      <c r="C116" s="172"/>
      <c r="D116" s="399" t="s">
        <v>335</v>
      </c>
      <c r="E116" s="398" t="s">
        <v>772</v>
      </c>
      <c r="F116" s="445" t="s">
        <v>772</v>
      </c>
    </row>
    <row r="117" spans="1:7" ht="15.75" hidden="1">
      <c r="A117" s="356">
        <v>41</v>
      </c>
      <c r="B117" s="561" t="s">
        <v>312</v>
      </c>
      <c r="C117" s="107"/>
      <c r="D117" s="107" t="s">
        <v>375</v>
      </c>
      <c r="E117" s="567" t="s">
        <v>772</v>
      </c>
      <c r="F117" s="568" t="s">
        <v>772</v>
      </c>
    </row>
    <row r="118" spans="1:7" s="331" customFormat="1" ht="15.75">
      <c r="A118" s="356">
        <v>41</v>
      </c>
      <c r="B118" s="401" t="s">
        <v>197</v>
      </c>
      <c r="C118" s="143" t="s">
        <v>231</v>
      </c>
      <c r="D118" s="143" t="s">
        <v>375</v>
      </c>
      <c r="E118" s="407" t="s">
        <v>772</v>
      </c>
      <c r="F118" s="680" t="s">
        <v>772</v>
      </c>
      <c r="G118" s="415"/>
    </row>
    <row r="119" spans="1:7" ht="15.75">
      <c r="A119" s="356">
        <v>42</v>
      </c>
      <c r="B119" s="408">
        <v>2008</v>
      </c>
      <c r="C119" s="107" t="s">
        <v>230</v>
      </c>
      <c r="D119" s="107" t="s">
        <v>375</v>
      </c>
      <c r="E119" s="409" t="s">
        <v>772</v>
      </c>
      <c r="F119" s="446" t="s">
        <v>772</v>
      </c>
    </row>
    <row r="120" spans="1:7" ht="15.75">
      <c r="A120" s="356">
        <v>43</v>
      </c>
      <c r="B120" s="388" t="s">
        <v>311</v>
      </c>
      <c r="C120" s="107" t="s">
        <v>229</v>
      </c>
      <c r="D120" s="107" t="s">
        <v>375</v>
      </c>
      <c r="E120" s="387" t="s">
        <v>772</v>
      </c>
      <c r="F120" s="437" t="s">
        <v>772</v>
      </c>
    </row>
    <row r="121" spans="1:7" ht="15.75">
      <c r="A121" s="356">
        <v>44</v>
      </c>
      <c r="B121" s="388" t="s">
        <v>157</v>
      </c>
      <c r="C121" s="107" t="s">
        <v>232</v>
      </c>
      <c r="D121" s="399" t="s">
        <v>335</v>
      </c>
      <c r="E121" s="410" t="s">
        <v>772</v>
      </c>
      <c r="F121" s="445" t="s">
        <v>772</v>
      </c>
    </row>
    <row r="122" spans="1:7" ht="15.75">
      <c r="A122" s="208">
        <v>45</v>
      </c>
      <c r="B122" s="447" t="s">
        <v>541</v>
      </c>
      <c r="C122" s="107" t="s">
        <v>233</v>
      </c>
      <c r="D122" s="399" t="s">
        <v>335</v>
      </c>
      <c r="E122" s="410" t="s">
        <v>772</v>
      </c>
      <c r="F122" s="445" t="s">
        <v>772</v>
      </c>
    </row>
    <row r="123" spans="1:7" ht="15.75">
      <c r="A123" s="356">
        <v>46</v>
      </c>
      <c r="B123" s="558" t="s">
        <v>196</v>
      </c>
      <c r="C123" s="411" t="s">
        <v>159</v>
      </c>
      <c r="D123" s="107" t="s">
        <v>375</v>
      </c>
      <c r="E123" s="412" t="s">
        <v>772</v>
      </c>
      <c r="F123" s="448" t="s">
        <v>772</v>
      </c>
    </row>
    <row r="124" spans="1:7" ht="15.75">
      <c r="A124" s="356">
        <v>47</v>
      </c>
      <c r="B124" s="559" t="s">
        <v>194</v>
      </c>
      <c r="C124" s="413" t="s">
        <v>87</v>
      </c>
      <c r="D124" s="397" t="s">
        <v>375</v>
      </c>
      <c r="E124" s="414" t="s">
        <v>772</v>
      </c>
      <c r="F124" s="449" t="s">
        <v>772</v>
      </c>
    </row>
    <row r="125" spans="1:7" ht="16.5" thickBot="1">
      <c r="A125" s="450">
        <v>48</v>
      </c>
      <c r="B125" s="560" t="s">
        <v>195</v>
      </c>
      <c r="C125" s="451" t="s">
        <v>168</v>
      </c>
      <c r="D125" s="452" t="s">
        <v>375</v>
      </c>
      <c r="E125" s="453" t="s">
        <v>772</v>
      </c>
      <c r="F125" s="454" t="s">
        <v>772</v>
      </c>
    </row>
    <row r="126" spans="1:7" ht="13.5" thickTop="1"/>
    <row r="127" spans="1:7" ht="13.5" thickBot="1"/>
    <row r="128" spans="1:7" ht="32.25" customHeight="1" thickTop="1">
      <c r="A128" s="778" t="s">
        <v>0</v>
      </c>
      <c r="B128" s="782">
        <f>B5</f>
        <v>7.2024999999999997</v>
      </c>
      <c r="C128" s="784" t="s">
        <v>42</v>
      </c>
      <c r="D128" s="789" t="s">
        <v>14</v>
      </c>
      <c r="E128" s="336" t="s">
        <v>332</v>
      </c>
      <c r="F128" s="337" t="s">
        <v>333</v>
      </c>
    </row>
    <row r="129" spans="1:6" ht="31.5">
      <c r="A129" s="779"/>
      <c r="B129" s="783"/>
      <c r="C129" s="785"/>
      <c r="D129" s="790"/>
      <c r="E129" s="685" t="s">
        <v>775</v>
      </c>
      <c r="F129" s="510">
        <f>$B$5</f>
        <v>7.2024999999999997</v>
      </c>
    </row>
    <row r="130" spans="1:6">
      <c r="A130" s="338">
        <v>1</v>
      </c>
      <c r="B130" s="339">
        <v>2</v>
      </c>
      <c r="C130" s="340">
        <v>3</v>
      </c>
      <c r="D130" s="340">
        <v>4</v>
      </c>
      <c r="E130" s="341">
        <v>5</v>
      </c>
      <c r="F130" s="511">
        <v>6</v>
      </c>
    </row>
    <row r="131" spans="1:6" ht="15">
      <c r="A131" s="571">
        <v>1</v>
      </c>
      <c r="B131" s="569" t="s">
        <v>712</v>
      </c>
      <c r="C131" s="119"/>
      <c r="D131" s="321" t="s">
        <v>710</v>
      </c>
      <c r="E131" s="300" t="s">
        <v>772</v>
      </c>
      <c r="F131" s="572" t="s">
        <v>772</v>
      </c>
    </row>
    <row r="132" spans="1:6" ht="15">
      <c r="A132" s="571">
        <v>2</v>
      </c>
      <c r="B132" s="569" t="s">
        <v>714</v>
      </c>
      <c r="C132" s="119"/>
      <c r="D132" s="321" t="s">
        <v>710</v>
      </c>
      <c r="E132" s="297" t="s">
        <v>772</v>
      </c>
      <c r="F132" s="534" t="s">
        <v>772</v>
      </c>
    </row>
    <row r="133" spans="1:6" ht="16.5" thickBot="1">
      <c r="A133" s="573">
        <v>3</v>
      </c>
      <c r="B133" s="574" t="s">
        <v>713</v>
      </c>
      <c r="C133" s="464"/>
      <c r="D133" s="535" t="s">
        <v>710</v>
      </c>
      <c r="E133" s="575" t="s">
        <v>772</v>
      </c>
      <c r="F133" s="683" t="s">
        <v>772</v>
      </c>
    </row>
    <row r="134" spans="1:6" ht="14.25" thickTop="1">
      <c r="A134" s="530"/>
      <c r="B134" s="556"/>
      <c r="C134" s="532"/>
      <c r="D134" s="532"/>
      <c r="E134" s="532"/>
    </row>
    <row r="135" spans="1:6" ht="13.5">
      <c r="A135" s="530"/>
      <c r="B135" s="556"/>
      <c r="C135" s="532"/>
      <c r="D135" s="532"/>
      <c r="E135" s="532"/>
    </row>
    <row r="136" spans="1:6" ht="13.5">
      <c r="A136" s="530"/>
      <c r="B136" s="556"/>
      <c r="C136" s="532"/>
      <c r="D136" s="532"/>
      <c r="E136" s="532"/>
    </row>
    <row r="137" spans="1:6">
      <c r="F137" s="415"/>
    </row>
    <row r="138" spans="1:6" ht="15.75">
      <c r="A138" s="231" t="str">
        <f>Разходи!$A$91</f>
        <v>Финансов директор:</v>
      </c>
      <c r="B138" s="416"/>
      <c r="C138" s="417" t="str">
        <f>Разходи!$E$91</f>
        <v>Изп. директор:</v>
      </c>
      <c r="D138" s="417"/>
      <c r="E138" s="201"/>
      <c r="F138" s="201"/>
    </row>
    <row r="139" spans="1:6">
      <c r="B139" s="487" t="str">
        <f>Разходи!$B$93</f>
        <v>/ Даниел Бойчев /</v>
      </c>
      <c r="C139" s="417"/>
      <c r="D139" s="786" t="str">
        <f>Разходи!$F$93</f>
        <v>/ Ч.Стойнев /</v>
      </c>
      <c r="E139" s="786"/>
      <c r="F139" s="786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487"/>
    <row r="488"/>
    <row r="489"/>
    <row r="490"/>
    <row r="491"/>
    <row r="492"/>
  </sheetData>
  <mergeCells count="11">
    <mergeCell ref="D139:F139"/>
    <mergeCell ref="B1:C1"/>
    <mergeCell ref="B2:C2"/>
    <mergeCell ref="C5:C6"/>
    <mergeCell ref="D5:D6"/>
    <mergeCell ref="D128:D129"/>
    <mergeCell ref="A5:A6"/>
    <mergeCell ref="B5:B6"/>
    <mergeCell ref="A128:A129"/>
    <mergeCell ref="B128:B129"/>
    <mergeCell ref="C128:C129"/>
  </mergeCells>
  <phoneticPr fontId="0" type="noConversion"/>
  <dataValidations xWindow="618" yWindow="103" count="2">
    <dataValidation type="whole" operator="lessThanOrEqual" allowBlank="1" showInputMessage="1" showErrorMessage="1" sqref="F28">
      <formula1>F29</formula1>
    </dataValidation>
    <dataValidation type="whole" operator="lessThanOrEqual" allowBlank="1" showInputMessage="1" showErrorMessage="1" sqref="E28">
      <formula1>F29</formula1>
    </dataValidation>
  </dataValidations>
  <printOptions horizontalCentered="1" verticalCentered="1"/>
  <pageMargins left="0" right="0" top="0" bottom="0" header="0" footer="0"/>
  <pageSetup paperSize="9" scale="56" fitToWidth="2" fitToHeight="2" orientation="portrait" blackAndWhite="1" r:id="rId1"/>
  <headerFooter alignWithMargins="0"/>
  <rowBreaks count="1" manualBreakCount="1">
    <brk id="9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4"/>
  <sheetViews>
    <sheetView showGridLines="0" showZeros="0" workbookViewId="0">
      <pane ySplit="3" topLeftCell="A33" activePane="bottomLeft" state="frozen"/>
      <selection pane="bottomLeft" sqref="A1:E67"/>
    </sheetView>
  </sheetViews>
  <sheetFormatPr defaultColWidth="0" defaultRowHeight="12.75" zeroHeight="1"/>
  <cols>
    <col min="1" max="1" width="4.42578125" style="283" customWidth="1"/>
    <col min="2" max="2" width="59" style="283" customWidth="1"/>
    <col min="3" max="3" width="7.5703125" style="283" bestFit="1" customWidth="1"/>
    <col min="4" max="4" width="17.28515625" style="283" bestFit="1" customWidth="1"/>
    <col min="5" max="5" width="12.85546875" style="283" customWidth="1"/>
    <col min="6" max="6" width="9.140625" style="283" customWidth="1"/>
    <col min="7" max="16384" width="0" style="283" hidden="1"/>
  </cols>
  <sheetData>
    <row r="1" spans="1:6" ht="18.75">
      <c r="A1" s="281"/>
      <c r="B1" s="791">
        <v>5</v>
      </c>
      <c r="C1" s="791"/>
      <c r="D1" s="282"/>
      <c r="E1" s="133" t="s">
        <v>683</v>
      </c>
    </row>
    <row r="2" spans="1:6" ht="15.75">
      <c r="A2" s="284"/>
      <c r="B2" s="792" t="s">
        <v>203</v>
      </c>
      <c r="C2" s="792"/>
      <c r="D2" s="284"/>
      <c r="E2" s="284"/>
    </row>
    <row r="3" spans="1:6">
      <c r="A3" s="285"/>
      <c r="B3" s="793" t="str">
        <f>'ТИП-ПРОИЗ'!$B$3:$C$3</f>
        <v>ТЕЦ "Бобов дол" АД</v>
      </c>
      <c r="C3" s="793"/>
      <c r="D3" s="286"/>
      <c r="E3" s="286"/>
    </row>
    <row r="4" spans="1:6" ht="13.5" thickBot="1">
      <c r="A4" s="285"/>
      <c r="B4" s="285"/>
      <c r="C4" s="285"/>
      <c r="D4" s="286"/>
      <c r="E4" s="286"/>
    </row>
    <row r="5" spans="1:6" ht="13.5" thickTop="1">
      <c r="A5" s="794" t="s">
        <v>37</v>
      </c>
      <c r="B5" s="796" t="s">
        <v>328</v>
      </c>
      <c r="C5" s="798" t="s">
        <v>2</v>
      </c>
      <c r="D5" s="287" t="s">
        <v>332</v>
      </c>
      <c r="E5" s="288" t="s">
        <v>333</v>
      </c>
    </row>
    <row r="6" spans="1:6">
      <c r="A6" s="795"/>
      <c r="B6" s="797"/>
      <c r="C6" s="799"/>
      <c r="D6" s="693" t="str">
        <f>'ТИП-ПРОИЗ'!E6</f>
        <v>01.07.2024-
30.06.2025</v>
      </c>
      <c r="E6" s="636">
        <f>'ТИП-ПРОИЗ'!F6</f>
        <v>7.2024999999999997</v>
      </c>
    </row>
    <row r="7" spans="1:6" ht="15.75">
      <c r="A7" s="290">
        <v>1</v>
      </c>
      <c r="B7" s="291" t="s">
        <v>383</v>
      </c>
      <c r="C7" s="292" t="s">
        <v>70</v>
      </c>
      <c r="D7" s="293" t="s">
        <v>772</v>
      </c>
      <c r="E7" s="513" t="s">
        <v>772</v>
      </c>
      <c r="F7" s="294"/>
    </row>
    <row r="8" spans="1:6">
      <c r="A8" s="295">
        <v>2</v>
      </c>
      <c r="B8" s="296" t="s">
        <v>184</v>
      </c>
      <c r="C8" s="292" t="s">
        <v>70</v>
      </c>
      <c r="D8" s="56" t="s">
        <v>772</v>
      </c>
      <c r="E8" s="57" t="s">
        <v>772</v>
      </c>
      <c r="F8" s="294"/>
    </row>
    <row r="9" spans="1:6">
      <c r="A9" s="290">
        <v>3</v>
      </c>
      <c r="B9" s="298" t="s">
        <v>181</v>
      </c>
      <c r="C9" s="292" t="s">
        <v>70</v>
      </c>
      <c r="D9" s="682" t="s">
        <v>772</v>
      </c>
      <c r="E9" s="57" t="s">
        <v>772</v>
      </c>
      <c r="F9" s="294"/>
    </row>
    <row r="10" spans="1:6">
      <c r="A10" s="295">
        <v>4</v>
      </c>
      <c r="B10" s="299" t="s">
        <v>180</v>
      </c>
      <c r="C10" s="292" t="s">
        <v>70</v>
      </c>
      <c r="D10" s="58" t="s">
        <v>772</v>
      </c>
      <c r="E10" s="514" t="s">
        <v>772</v>
      </c>
    </row>
    <row r="11" spans="1:6">
      <c r="A11" s="290">
        <v>5</v>
      </c>
      <c r="B11" s="299" t="s">
        <v>180</v>
      </c>
      <c r="C11" s="300" t="s">
        <v>7</v>
      </c>
      <c r="D11" s="301" t="s">
        <v>772</v>
      </c>
      <c r="E11" s="315" t="s">
        <v>772</v>
      </c>
    </row>
    <row r="12" spans="1:6">
      <c r="A12" s="295">
        <v>6</v>
      </c>
      <c r="B12" s="299" t="s">
        <v>38</v>
      </c>
      <c r="C12" s="292" t="s">
        <v>70</v>
      </c>
      <c r="D12" s="302" t="s">
        <v>772</v>
      </c>
      <c r="E12" s="515" t="s">
        <v>772</v>
      </c>
    </row>
    <row r="13" spans="1:6" ht="13.5">
      <c r="A13" s="290">
        <v>7</v>
      </c>
      <c r="B13" s="303" t="s">
        <v>337</v>
      </c>
      <c r="C13" s="292" t="s">
        <v>335</v>
      </c>
      <c r="D13" s="304" t="s">
        <v>772</v>
      </c>
      <c r="E13" s="305" t="s">
        <v>772</v>
      </c>
    </row>
    <row r="14" spans="1:6">
      <c r="A14" s="295">
        <v>8</v>
      </c>
      <c r="B14" s="299" t="s">
        <v>529</v>
      </c>
      <c r="C14" s="292" t="s">
        <v>335</v>
      </c>
      <c r="D14" s="304" t="s">
        <v>772</v>
      </c>
      <c r="E14" s="305" t="s">
        <v>772</v>
      </c>
    </row>
    <row r="15" spans="1:6">
      <c r="A15" s="290">
        <v>9</v>
      </c>
      <c r="B15" s="299" t="s">
        <v>336</v>
      </c>
      <c r="C15" s="292" t="s">
        <v>335</v>
      </c>
      <c r="D15" s="304" t="s">
        <v>772</v>
      </c>
      <c r="E15" s="305" t="s">
        <v>772</v>
      </c>
    </row>
    <row r="16" spans="1:6">
      <c r="A16" s="295">
        <v>10</v>
      </c>
      <c r="B16" s="299" t="s">
        <v>544</v>
      </c>
      <c r="C16" s="292" t="s">
        <v>335</v>
      </c>
      <c r="D16" s="304" t="s">
        <v>772</v>
      </c>
      <c r="E16" s="305" t="s">
        <v>772</v>
      </c>
    </row>
    <row r="17" spans="1:6">
      <c r="A17" s="290">
        <v>11</v>
      </c>
      <c r="B17" s="299" t="s">
        <v>338</v>
      </c>
      <c r="C17" s="292" t="s">
        <v>335</v>
      </c>
      <c r="D17" s="304" t="s">
        <v>772</v>
      </c>
      <c r="E17" s="305" t="s">
        <v>772</v>
      </c>
    </row>
    <row r="18" spans="1:6">
      <c r="A18" s="295">
        <v>12</v>
      </c>
      <c r="B18" s="299" t="s">
        <v>531</v>
      </c>
      <c r="C18" s="292" t="s">
        <v>335</v>
      </c>
      <c r="D18" s="304" t="s">
        <v>772</v>
      </c>
      <c r="E18" s="305" t="s">
        <v>772</v>
      </c>
    </row>
    <row r="19" spans="1:6">
      <c r="A19" s="290">
        <v>13</v>
      </c>
      <c r="B19" s="299" t="s">
        <v>462</v>
      </c>
      <c r="C19" s="292" t="s">
        <v>335</v>
      </c>
      <c r="D19" s="304" t="s">
        <v>772</v>
      </c>
      <c r="E19" s="305" t="s">
        <v>772</v>
      </c>
    </row>
    <row r="20" spans="1:6" ht="13.5">
      <c r="A20" s="295">
        <v>14</v>
      </c>
      <c r="B20" s="306" t="s">
        <v>326</v>
      </c>
      <c r="C20" s="292" t="s">
        <v>199</v>
      </c>
      <c r="D20" s="307" t="s">
        <v>772</v>
      </c>
      <c r="E20" s="516" t="s">
        <v>772</v>
      </c>
      <c r="F20" s="294"/>
    </row>
    <row r="21" spans="1:6">
      <c r="A21" s="290">
        <v>15</v>
      </c>
      <c r="B21" s="308" t="s">
        <v>530</v>
      </c>
      <c r="C21" s="292" t="s">
        <v>199</v>
      </c>
      <c r="D21" s="309" t="s">
        <v>772</v>
      </c>
      <c r="E21" s="517" t="s">
        <v>772</v>
      </c>
      <c r="F21" s="294"/>
    </row>
    <row r="22" spans="1:6">
      <c r="A22" s="295">
        <v>16</v>
      </c>
      <c r="B22" s="308" t="s">
        <v>707</v>
      </c>
      <c r="C22" s="292" t="s">
        <v>199</v>
      </c>
      <c r="D22" s="309" t="s">
        <v>772</v>
      </c>
      <c r="E22" s="517" t="s">
        <v>772</v>
      </c>
      <c r="F22" s="294"/>
    </row>
    <row r="23" spans="1:6" ht="15.75">
      <c r="A23" s="290">
        <v>17</v>
      </c>
      <c r="B23" s="528" t="s">
        <v>183</v>
      </c>
      <c r="C23" s="292" t="s">
        <v>199</v>
      </c>
      <c r="D23" s="310" t="s">
        <v>772</v>
      </c>
      <c r="E23" s="311" t="s">
        <v>772</v>
      </c>
    </row>
    <row r="24" spans="1:6" ht="13.5" thickBot="1">
      <c r="A24" s="518">
        <v>18</v>
      </c>
      <c r="B24" s="519" t="s">
        <v>542</v>
      </c>
      <c r="C24" s="520" t="s">
        <v>96</v>
      </c>
      <c r="D24" s="521" t="s">
        <v>772</v>
      </c>
      <c r="E24" s="522" t="s">
        <v>772</v>
      </c>
    </row>
    <row r="25" spans="1:6" ht="13.5" thickTop="1">
      <c r="A25" s="285"/>
      <c r="B25" s="285"/>
      <c r="C25" s="285"/>
      <c r="D25" s="286"/>
      <c r="E25" s="286"/>
    </row>
    <row r="26" spans="1:6" ht="13.5" thickBot="1">
      <c r="A26" s="285"/>
      <c r="B26" s="285"/>
      <c r="C26" s="285"/>
      <c r="D26" s="286"/>
      <c r="E26" s="286"/>
    </row>
    <row r="27" spans="1:6" ht="13.5" customHeight="1" thickTop="1">
      <c r="A27" s="803" t="s">
        <v>37</v>
      </c>
      <c r="B27" s="801" t="s">
        <v>327</v>
      </c>
      <c r="C27" s="805" t="s">
        <v>2</v>
      </c>
      <c r="D27" s="639" t="s">
        <v>332</v>
      </c>
      <c r="E27" s="288" t="s">
        <v>333</v>
      </c>
    </row>
    <row r="28" spans="1:6" ht="13.5" customHeight="1">
      <c r="A28" s="804"/>
      <c r="B28" s="802"/>
      <c r="C28" s="806"/>
      <c r="D28" s="640" t="str">
        <f>D6</f>
        <v>01.07.2024-
30.06.2025</v>
      </c>
      <c r="E28" s="636">
        <f>E6</f>
        <v>7.2024999999999997</v>
      </c>
    </row>
    <row r="29" spans="1:6">
      <c r="A29" s="312">
        <v>1</v>
      </c>
      <c r="B29" s="313">
        <v>2</v>
      </c>
      <c r="C29" s="314">
        <v>3</v>
      </c>
      <c r="D29" s="637">
        <v>5</v>
      </c>
      <c r="E29" s="638">
        <v>8</v>
      </c>
    </row>
    <row r="30" spans="1:6" ht="15.75">
      <c r="A30" s="295">
        <v>1</v>
      </c>
      <c r="B30" s="529" t="s">
        <v>330</v>
      </c>
      <c r="C30" s="292" t="s">
        <v>70</v>
      </c>
      <c r="D30" s="81" t="s">
        <v>772</v>
      </c>
      <c r="E30" s="82" t="s">
        <v>772</v>
      </c>
      <c r="F30" s="294"/>
    </row>
    <row r="31" spans="1:6">
      <c r="A31" s="295">
        <v>2</v>
      </c>
      <c r="B31" s="299" t="s">
        <v>180</v>
      </c>
      <c r="C31" s="292" t="s">
        <v>70</v>
      </c>
      <c r="D31" s="56" t="s">
        <v>772</v>
      </c>
      <c r="E31" s="57" t="s">
        <v>772</v>
      </c>
    </row>
    <row r="32" spans="1:6">
      <c r="A32" s="295">
        <v>3</v>
      </c>
      <c r="B32" s="299" t="s">
        <v>180</v>
      </c>
      <c r="C32" s="300" t="s">
        <v>7</v>
      </c>
      <c r="D32" s="301" t="s">
        <v>772</v>
      </c>
      <c r="E32" s="315" t="s">
        <v>772</v>
      </c>
    </row>
    <row r="33" spans="1:6">
      <c r="A33" s="295">
        <v>4</v>
      </c>
      <c r="B33" s="299" t="s">
        <v>331</v>
      </c>
      <c r="C33" s="292" t="s">
        <v>70</v>
      </c>
      <c r="D33" s="316" t="s">
        <v>772</v>
      </c>
      <c r="E33" s="317" t="s">
        <v>772</v>
      </c>
      <c r="F33" s="294"/>
    </row>
    <row r="34" spans="1:6">
      <c r="A34" s="295">
        <v>5</v>
      </c>
      <c r="B34" s="318" t="s">
        <v>339</v>
      </c>
      <c r="C34" s="292" t="s">
        <v>335</v>
      </c>
      <c r="D34" s="304" t="s">
        <v>772</v>
      </c>
      <c r="E34" s="305" t="s">
        <v>772</v>
      </c>
      <c r="F34" s="294"/>
    </row>
    <row r="35" spans="1:6">
      <c r="A35" s="295">
        <v>6</v>
      </c>
      <c r="B35" s="299" t="s">
        <v>340</v>
      </c>
      <c r="C35" s="292" t="s">
        <v>335</v>
      </c>
      <c r="D35" s="304" t="s">
        <v>772</v>
      </c>
      <c r="E35" s="305" t="s">
        <v>772</v>
      </c>
      <c r="F35" s="294"/>
    </row>
    <row r="36" spans="1:6">
      <c r="A36" s="295">
        <v>7</v>
      </c>
      <c r="B36" s="299" t="s">
        <v>341</v>
      </c>
      <c r="C36" s="292" t="s">
        <v>335</v>
      </c>
      <c r="D36" s="56" t="s">
        <v>772</v>
      </c>
      <c r="E36" s="57" t="s">
        <v>772</v>
      </c>
      <c r="F36" s="294"/>
    </row>
    <row r="37" spans="1:6">
      <c r="A37" s="295">
        <v>8</v>
      </c>
      <c r="B37" s="299" t="s">
        <v>543</v>
      </c>
      <c r="C37" s="292" t="s">
        <v>335</v>
      </c>
      <c r="D37" s="304" t="s">
        <v>772</v>
      </c>
      <c r="E37" s="305" t="s">
        <v>772</v>
      </c>
      <c r="F37" s="294"/>
    </row>
    <row r="38" spans="1:6">
      <c r="A38" s="295">
        <v>9</v>
      </c>
      <c r="B38" s="299" t="s">
        <v>342</v>
      </c>
      <c r="C38" s="292" t="s">
        <v>335</v>
      </c>
      <c r="D38" s="304" t="s">
        <v>772</v>
      </c>
      <c r="E38" s="305" t="s">
        <v>772</v>
      </c>
      <c r="F38" s="294"/>
    </row>
    <row r="39" spans="1:6">
      <c r="A39" s="295">
        <v>10</v>
      </c>
      <c r="B39" s="299" t="s">
        <v>545</v>
      </c>
      <c r="C39" s="292" t="s">
        <v>335</v>
      </c>
      <c r="D39" s="304" t="s">
        <v>772</v>
      </c>
      <c r="E39" s="305" t="s">
        <v>772</v>
      </c>
      <c r="F39" s="294"/>
    </row>
    <row r="40" spans="1:6">
      <c r="A40" s="295">
        <v>11</v>
      </c>
      <c r="B40" s="299" t="s">
        <v>463</v>
      </c>
      <c r="C40" s="292" t="s">
        <v>335</v>
      </c>
      <c r="D40" s="304" t="s">
        <v>772</v>
      </c>
      <c r="E40" s="305" t="s">
        <v>772</v>
      </c>
      <c r="F40" s="294"/>
    </row>
    <row r="41" spans="1:6" ht="13.5">
      <c r="A41" s="295">
        <v>12</v>
      </c>
      <c r="B41" s="306" t="s">
        <v>324</v>
      </c>
      <c r="C41" s="292" t="s">
        <v>199</v>
      </c>
      <c r="D41" s="309" t="s">
        <v>772</v>
      </c>
      <c r="E41" s="517" t="s">
        <v>772</v>
      </c>
      <c r="F41" s="294"/>
    </row>
    <row r="42" spans="1:6">
      <c r="A42" s="295">
        <v>13</v>
      </c>
      <c r="B42" s="308" t="s">
        <v>325</v>
      </c>
      <c r="C42" s="292" t="s">
        <v>199</v>
      </c>
      <c r="D42" s="309" t="s">
        <v>772</v>
      </c>
      <c r="E42" s="517" t="s">
        <v>772</v>
      </c>
      <c r="F42" s="294"/>
    </row>
    <row r="43" spans="1:6">
      <c r="A43" s="295">
        <v>14</v>
      </c>
      <c r="B43" s="308" t="s">
        <v>708</v>
      </c>
      <c r="C43" s="292" t="s">
        <v>199</v>
      </c>
      <c r="D43" s="309" t="s">
        <v>772</v>
      </c>
      <c r="E43" s="517" t="s">
        <v>772</v>
      </c>
      <c r="F43" s="294"/>
    </row>
    <row r="44" spans="1:6" ht="15.75">
      <c r="A44" s="295">
        <v>15</v>
      </c>
      <c r="B44" s="528" t="s">
        <v>182</v>
      </c>
      <c r="C44" s="292" t="s">
        <v>199</v>
      </c>
      <c r="D44" s="319" t="s">
        <v>772</v>
      </c>
      <c r="E44" s="320" t="s">
        <v>772</v>
      </c>
      <c r="F44" s="294"/>
    </row>
    <row r="45" spans="1:6" ht="13.5" thickBot="1">
      <c r="A45" s="518">
        <v>16</v>
      </c>
      <c r="B45" s="519" t="s">
        <v>334</v>
      </c>
      <c r="C45" s="520" t="s">
        <v>96</v>
      </c>
      <c r="D45" s="521" t="s">
        <v>772</v>
      </c>
      <c r="E45" s="522" t="s">
        <v>772</v>
      </c>
    </row>
    <row r="46" spans="1:6" s="122" customFormat="1" ht="13.5" thickTop="1"/>
    <row r="47" spans="1:6" s="122" customFormat="1" ht="13.5" thickBot="1"/>
    <row r="48" spans="1:6" ht="13.5" thickTop="1">
      <c r="A48" s="809" t="s">
        <v>37</v>
      </c>
      <c r="B48" s="811" t="s">
        <v>711</v>
      </c>
      <c r="C48" s="798" t="s">
        <v>2</v>
      </c>
      <c r="D48" s="287" t="s">
        <v>332</v>
      </c>
      <c r="E48" s="288" t="s">
        <v>333</v>
      </c>
    </row>
    <row r="49" spans="1:5">
      <c r="A49" s="810"/>
      <c r="B49" s="812"/>
      <c r="C49" s="799"/>
      <c r="D49" s="289" t="str">
        <f>D6</f>
        <v>01.07.2024-
30.06.2025</v>
      </c>
      <c r="E49" s="512">
        <f>E6</f>
        <v>7.2024999999999997</v>
      </c>
    </row>
    <row r="50" spans="1:5" ht="13.5">
      <c r="A50" s="544">
        <v>1</v>
      </c>
      <c r="B50" s="540" t="s">
        <v>201</v>
      </c>
      <c r="C50" s="321" t="s">
        <v>329</v>
      </c>
      <c r="D50" s="322">
        <f>SUM(D51,D54)</f>
        <v>0</v>
      </c>
      <c r="E50" s="533">
        <f>SUM(E51,E54)</f>
        <v>0</v>
      </c>
    </row>
    <row r="51" spans="1:5" ht="13.5">
      <c r="A51" s="545">
        <v>2</v>
      </c>
      <c r="B51" s="541" t="s">
        <v>202</v>
      </c>
      <c r="C51" s="321" t="s">
        <v>329</v>
      </c>
      <c r="D51" s="304">
        <f>SUM(D52:D53)</f>
        <v>0</v>
      </c>
      <c r="E51" s="305">
        <f>SUM(E52:E53)</f>
        <v>0</v>
      </c>
    </row>
    <row r="52" spans="1:5">
      <c r="A52" s="544">
        <v>3</v>
      </c>
      <c r="B52" s="542" t="s">
        <v>185</v>
      </c>
      <c r="C52" s="321" t="s">
        <v>329</v>
      </c>
      <c r="D52" s="297"/>
      <c r="E52" s="534"/>
    </row>
    <row r="53" spans="1:5">
      <c r="A53" s="545">
        <v>4</v>
      </c>
      <c r="B53" s="542" t="s">
        <v>186</v>
      </c>
      <c r="C53" s="321" t="s">
        <v>329</v>
      </c>
      <c r="D53" s="297"/>
      <c r="E53" s="534"/>
    </row>
    <row r="54" spans="1:5" ht="13.5">
      <c r="A54" s="544">
        <v>5</v>
      </c>
      <c r="B54" s="541" t="s">
        <v>200</v>
      </c>
      <c r="C54" s="321" t="s">
        <v>329</v>
      </c>
      <c r="D54" s="304">
        <f>SUM(D55:D56)</f>
        <v>0</v>
      </c>
      <c r="E54" s="305">
        <f>SUM(E55:E56)</f>
        <v>0</v>
      </c>
    </row>
    <row r="55" spans="1:5">
      <c r="A55" s="545">
        <v>6</v>
      </c>
      <c r="B55" s="542" t="s">
        <v>185</v>
      </c>
      <c r="C55" s="321" t="s">
        <v>329</v>
      </c>
      <c r="D55" s="297"/>
      <c r="E55" s="534"/>
    </row>
    <row r="56" spans="1:5">
      <c r="A56" s="546">
        <v>7</v>
      </c>
      <c r="B56" s="543" t="s">
        <v>186</v>
      </c>
      <c r="C56" s="536" t="s">
        <v>329</v>
      </c>
      <c r="D56" s="537"/>
      <c r="E56" s="538"/>
    </row>
    <row r="57" spans="1:5" ht="13.5" thickBot="1">
      <c r="A57" s="547">
        <v>8</v>
      </c>
      <c r="B57" s="576" t="s">
        <v>709</v>
      </c>
      <c r="C57" s="535" t="s">
        <v>710</v>
      </c>
      <c r="D57" s="535" t="str">
        <f>'ТИП-ПРОИЗ'!E132</f>
        <v>xxx</v>
      </c>
      <c r="E57" s="539" t="str">
        <f>'ТИП-ПРОИЗ'!F132</f>
        <v>xxx</v>
      </c>
    </row>
    <row r="58" spans="1:5" ht="13.5" thickTop="1">
      <c r="A58" s="530"/>
      <c r="B58" s="531"/>
      <c r="C58" s="532"/>
      <c r="D58" s="532"/>
      <c r="E58" s="532"/>
    </row>
    <row r="59" spans="1:5" ht="13.5" thickBot="1"/>
    <row r="60" spans="1:5" ht="13.5" thickTop="1">
      <c r="A60" s="807" t="s">
        <v>40</v>
      </c>
      <c r="B60" s="548" t="s">
        <v>187</v>
      </c>
      <c r="C60" s="549" t="s">
        <v>3</v>
      </c>
      <c r="D60" s="550">
        <f>SUM('ТИП-ПРОИЗ'!E122,Разходи!E8)</f>
        <v>0</v>
      </c>
      <c r="E60" s="551">
        <f>SUM('ТИП-ПРОИЗ'!F122,Разходи!H8)</f>
        <v>0</v>
      </c>
    </row>
    <row r="61" spans="1:5" ht="13.5" thickBot="1">
      <c r="A61" s="808"/>
      <c r="B61" s="552" t="s">
        <v>188</v>
      </c>
      <c r="C61" s="553" t="s">
        <v>3</v>
      </c>
      <c r="D61" s="554" t="s">
        <v>772</v>
      </c>
      <c r="E61" s="555" t="s">
        <v>772</v>
      </c>
    </row>
    <row r="62" spans="1:5" ht="13.5" thickTop="1">
      <c r="A62" s="323"/>
      <c r="B62" s="324"/>
      <c r="C62" s="324"/>
      <c r="D62" s="324"/>
      <c r="E62" s="324"/>
    </row>
    <row r="63" spans="1:5">
      <c r="A63" s="324"/>
      <c r="B63" s="324"/>
      <c r="C63" s="324"/>
      <c r="D63" s="324"/>
      <c r="E63" s="324"/>
    </row>
    <row r="64" spans="1:5">
      <c r="A64" s="324"/>
      <c r="B64" s="324"/>
      <c r="C64" s="324"/>
      <c r="D64" s="324"/>
      <c r="E64" s="324"/>
    </row>
    <row r="65" spans="1:5">
      <c r="A65" s="324"/>
      <c r="B65" s="324"/>
      <c r="C65" s="324"/>
      <c r="D65" s="324"/>
      <c r="E65" s="324"/>
    </row>
    <row r="66" spans="1:5" ht="15.75">
      <c r="A66" s="325" t="str">
        <f>Разходи!$A$91</f>
        <v>Финансов директор:</v>
      </c>
      <c r="B66" s="326"/>
      <c r="C66" s="283" t="str">
        <f>Разходи!E91</f>
        <v>Изп. директор:</v>
      </c>
      <c r="D66" s="327"/>
      <c r="E66" s="327"/>
    </row>
    <row r="67" spans="1:5">
      <c r="A67" s="325"/>
      <c r="B67" s="328" t="str">
        <f>Разходи!$B$93</f>
        <v>/ Даниел Бойчев /</v>
      </c>
      <c r="D67" s="800" t="str">
        <f>Разходи!$F$93</f>
        <v>/ Ч.Стойнев /</v>
      </c>
      <c r="E67" s="800"/>
    </row>
    <row r="68" spans="1:5"/>
    <row r="69" spans="1:5"/>
    <row r="70" spans="1:5"/>
    <row r="71" spans="1:5"/>
    <row r="162"/>
    <row r="163"/>
    <row r="164"/>
  </sheetData>
  <mergeCells count="14">
    <mergeCell ref="D67:E67"/>
    <mergeCell ref="B27:B28"/>
    <mergeCell ref="A27:A28"/>
    <mergeCell ref="C27:C28"/>
    <mergeCell ref="A60:A61"/>
    <mergeCell ref="C48:C49"/>
    <mergeCell ref="A48:A49"/>
    <mergeCell ref="B48:B49"/>
    <mergeCell ref="B1:C1"/>
    <mergeCell ref="B2:C2"/>
    <mergeCell ref="B3:C3"/>
    <mergeCell ref="A5:A6"/>
    <mergeCell ref="B5:B6"/>
    <mergeCell ref="C5:C6"/>
  </mergeCells>
  <phoneticPr fontId="0" type="noConversion"/>
  <printOptions horizontalCentered="1" verticalCentered="1"/>
  <pageMargins left="0" right="0" top="0" bottom="0" header="0" footer="0"/>
  <pageSetup paperSize="9" scale="90" orientation="portrait" blackAndWhite="1" r:id="rId1"/>
  <headerFooter alignWithMargins="0"/>
  <ignoredErrors>
    <ignoredError sqref="D54:E5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1"/>
  <sheetViews>
    <sheetView showGridLines="0" showZeros="0" zoomScale="110" zoomScaleNormal="110" workbookViewId="0">
      <selection sqref="A1:F53"/>
    </sheetView>
  </sheetViews>
  <sheetFormatPr defaultColWidth="0" defaultRowHeight="0" customHeight="1" zeroHeight="1"/>
  <cols>
    <col min="1" max="1" width="5.140625" style="605" customWidth="1"/>
    <col min="2" max="2" width="56.5703125" style="1" customWidth="1"/>
    <col min="3" max="3" width="8.5703125" style="1" customWidth="1"/>
    <col min="4" max="4" width="7.5703125" style="1" customWidth="1"/>
    <col min="5" max="5" width="14.140625" style="19" bestFit="1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80"/>
      <c r="B1" s="815">
        <v>6</v>
      </c>
      <c r="C1" s="815"/>
      <c r="D1" s="581"/>
      <c r="E1" s="581"/>
      <c r="F1" s="133" t="s">
        <v>684</v>
      </c>
    </row>
    <row r="2" spans="1:58" ht="14.25" customHeight="1">
      <c r="A2" s="581"/>
      <c r="B2" s="580"/>
      <c r="C2" s="581"/>
      <c r="D2" s="581"/>
      <c r="E2" s="581"/>
      <c r="F2" s="581"/>
    </row>
    <row r="3" spans="1:58" ht="14.25" customHeight="1">
      <c r="A3" s="582"/>
      <c r="B3" s="816" t="s">
        <v>189</v>
      </c>
      <c r="C3" s="816"/>
      <c r="D3" s="583"/>
      <c r="E3" s="583"/>
      <c r="F3" s="583"/>
    </row>
    <row r="4" spans="1:58" ht="14.25" customHeight="1">
      <c r="A4" s="584"/>
      <c r="B4" s="817" t="str">
        <f>'ТИП-ПРОИЗ'!$B$3:$C$3</f>
        <v>ТЕЦ "Бобов дол" АД</v>
      </c>
      <c r="C4" s="817"/>
      <c r="D4" s="584"/>
      <c r="E4" s="584"/>
      <c r="F4" s="584"/>
    </row>
    <row r="5" spans="1:58" ht="14.25" customHeight="1" thickBot="1">
      <c r="A5" s="585"/>
      <c r="B5" s="586"/>
      <c r="C5" s="586"/>
      <c r="D5" s="586"/>
      <c r="E5" s="586"/>
      <c r="F5" s="586"/>
    </row>
    <row r="6" spans="1:58" ht="14.25" customHeight="1" thickTop="1" thickBot="1">
      <c r="A6" s="818" t="s">
        <v>0</v>
      </c>
      <c r="B6" s="813" t="s">
        <v>160</v>
      </c>
      <c r="C6" s="813" t="s">
        <v>42</v>
      </c>
      <c r="D6" s="813" t="s">
        <v>14</v>
      </c>
      <c r="E6" s="287" t="s">
        <v>332</v>
      </c>
      <c r="F6" s="288" t="s">
        <v>333</v>
      </c>
    </row>
    <row r="7" spans="1:58" ht="13.5" thickTop="1">
      <c r="A7" s="819"/>
      <c r="B7" s="814"/>
      <c r="C7" s="814"/>
      <c r="D7" s="814"/>
      <c r="E7" s="78" t="str">
        <f>'ТИП-ПРОИЗ'!E6</f>
        <v>01.07.2024-
30.06.2025</v>
      </c>
      <c r="F7" s="641">
        <f>'ТИП-ПРОИЗ'!F6</f>
        <v>7.2024999999999997</v>
      </c>
    </row>
    <row r="8" spans="1:58" ht="13.5" customHeight="1">
      <c r="A8" s="587">
        <v>1</v>
      </c>
      <c r="B8" s="588">
        <v>2</v>
      </c>
      <c r="C8" s="588">
        <v>3</v>
      </c>
      <c r="D8" s="589">
        <v>4</v>
      </c>
      <c r="E8" s="588">
        <v>5</v>
      </c>
      <c r="F8" s="590">
        <v>6</v>
      </c>
      <c r="G8" s="591"/>
    </row>
    <row r="9" spans="1:58" ht="14.25" customHeight="1">
      <c r="A9" s="592">
        <v>1</v>
      </c>
      <c r="B9" s="593" t="s">
        <v>43</v>
      </c>
      <c r="C9" s="594" t="s">
        <v>44</v>
      </c>
      <c r="D9" s="570" t="s">
        <v>23</v>
      </c>
      <c r="E9" s="595" t="s">
        <v>772</v>
      </c>
      <c r="F9" s="596" t="s">
        <v>772</v>
      </c>
    </row>
    <row r="10" spans="1:58" ht="14.25" customHeight="1">
      <c r="A10" s="592">
        <v>2</v>
      </c>
      <c r="B10" s="593" t="s">
        <v>45</v>
      </c>
      <c r="C10" s="594" t="s">
        <v>212</v>
      </c>
      <c r="D10" s="570" t="s">
        <v>46</v>
      </c>
      <c r="E10" s="595" t="s">
        <v>772</v>
      </c>
      <c r="F10" s="596" t="s">
        <v>772</v>
      </c>
    </row>
    <row r="11" spans="1:58" ht="14.25" customHeight="1">
      <c r="A11" s="592">
        <v>3</v>
      </c>
      <c r="B11" s="593" t="s">
        <v>47</v>
      </c>
      <c r="C11" s="594" t="s">
        <v>48</v>
      </c>
      <c r="D11" s="570" t="s">
        <v>23</v>
      </c>
      <c r="E11" s="597" t="s">
        <v>772</v>
      </c>
      <c r="F11" s="598" t="s">
        <v>772</v>
      </c>
    </row>
    <row r="12" spans="1:58" ht="14.25" customHeight="1">
      <c r="A12" s="592">
        <v>4</v>
      </c>
      <c r="B12" s="593" t="s">
        <v>49</v>
      </c>
      <c r="C12" s="594" t="s">
        <v>50</v>
      </c>
      <c r="D12" s="570" t="s">
        <v>51</v>
      </c>
      <c r="E12" s="595" t="s">
        <v>772</v>
      </c>
      <c r="F12" s="596" t="s">
        <v>772</v>
      </c>
    </row>
    <row r="13" spans="1:58" ht="14.25" customHeight="1">
      <c r="A13" s="592">
        <v>5</v>
      </c>
      <c r="B13" s="593" t="s">
        <v>52</v>
      </c>
      <c r="C13" s="594" t="s">
        <v>53</v>
      </c>
      <c r="D13" s="570" t="s">
        <v>46</v>
      </c>
      <c r="E13" s="595" t="s">
        <v>772</v>
      </c>
      <c r="F13" s="596" t="s">
        <v>772</v>
      </c>
    </row>
    <row r="14" spans="1:58" ht="12.75" customHeight="1">
      <c r="A14" s="592">
        <v>6</v>
      </c>
      <c r="B14" s="593" t="s">
        <v>204</v>
      </c>
      <c r="C14" s="600" t="s">
        <v>219</v>
      </c>
      <c r="D14" s="570" t="s">
        <v>70</v>
      </c>
      <c r="E14" s="597" t="s">
        <v>772</v>
      </c>
      <c r="F14" s="598" t="s">
        <v>772</v>
      </c>
      <c r="H14" s="601"/>
      <c r="I14" s="601"/>
      <c r="J14" s="601"/>
      <c r="K14" s="601"/>
      <c r="L14" s="601"/>
      <c r="M14" s="601"/>
      <c r="N14" s="601"/>
      <c r="O14" s="601"/>
      <c r="P14" s="601"/>
      <c r="Q14" s="601"/>
      <c r="R14" s="601"/>
      <c r="S14" s="601"/>
      <c r="T14" s="601"/>
      <c r="U14" s="601"/>
      <c r="V14" s="601"/>
      <c r="W14" s="601"/>
      <c r="X14" s="601"/>
      <c r="Y14" s="601"/>
      <c r="Z14" s="601"/>
      <c r="AA14" s="601"/>
      <c r="AB14" s="601"/>
      <c r="AC14" s="601"/>
      <c r="AD14" s="601"/>
      <c r="AE14" s="601"/>
      <c r="AF14" s="601"/>
      <c r="AG14" s="601"/>
      <c r="AH14" s="601"/>
      <c r="AI14" s="601"/>
      <c r="AJ14" s="601"/>
      <c r="AK14" s="601"/>
      <c r="AL14" s="601"/>
      <c r="AM14" s="601"/>
      <c r="AN14" s="601"/>
      <c r="AO14" s="601"/>
      <c r="AP14" s="601"/>
      <c r="AQ14" s="601"/>
      <c r="AR14" s="601"/>
      <c r="AS14" s="601"/>
      <c r="AT14" s="601"/>
      <c r="AU14" s="601"/>
      <c r="AV14" s="601"/>
      <c r="AW14" s="601"/>
      <c r="AX14" s="601"/>
      <c r="AY14" s="601"/>
      <c r="AZ14" s="601"/>
      <c r="BA14" s="601"/>
      <c r="BB14" s="601"/>
      <c r="BC14" s="601"/>
      <c r="BD14" s="601"/>
      <c r="BE14" s="601"/>
      <c r="BF14" s="601"/>
    </row>
    <row r="15" spans="1:58" ht="12.75" customHeight="1">
      <c r="A15" s="592">
        <v>7</v>
      </c>
      <c r="B15" s="593" t="s">
        <v>412</v>
      </c>
      <c r="C15" s="60" t="s">
        <v>413</v>
      </c>
      <c r="D15" s="570" t="s">
        <v>7</v>
      </c>
      <c r="E15" s="651" t="s">
        <v>772</v>
      </c>
      <c r="F15" s="655" t="s">
        <v>772</v>
      </c>
      <c r="G15" s="676"/>
      <c r="H15" s="601"/>
      <c r="I15" s="601"/>
      <c r="J15" s="601"/>
      <c r="K15" s="601"/>
      <c r="L15" s="601"/>
      <c r="M15" s="601"/>
      <c r="N15" s="601"/>
      <c r="O15" s="601"/>
      <c r="P15" s="601"/>
      <c r="Q15" s="601"/>
      <c r="R15" s="601"/>
      <c r="S15" s="601"/>
      <c r="T15" s="601"/>
      <c r="U15" s="601"/>
      <c r="V15" s="601"/>
      <c r="W15" s="601"/>
      <c r="X15" s="601"/>
      <c r="Y15" s="601"/>
      <c r="Z15" s="601"/>
      <c r="AA15" s="601"/>
      <c r="AB15" s="601"/>
      <c r="AC15" s="601"/>
      <c r="AD15" s="601"/>
      <c r="AE15" s="601"/>
      <c r="AF15" s="601"/>
      <c r="AG15" s="601"/>
      <c r="AH15" s="601"/>
      <c r="AI15" s="601"/>
      <c r="AJ15" s="601"/>
      <c r="AK15" s="601"/>
      <c r="AL15" s="601"/>
      <c r="AM15" s="601"/>
      <c r="AN15" s="601"/>
      <c r="AO15" s="601"/>
      <c r="AP15" s="601"/>
      <c r="AQ15" s="601"/>
      <c r="AR15" s="601"/>
      <c r="AS15" s="601"/>
      <c r="AT15" s="601"/>
      <c r="AU15" s="601"/>
      <c r="AV15" s="601"/>
      <c r="AW15" s="601"/>
      <c r="AX15" s="601"/>
      <c r="AY15" s="601"/>
      <c r="AZ15" s="601"/>
      <c r="BA15" s="601"/>
      <c r="BB15" s="601"/>
      <c r="BC15" s="601"/>
      <c r="BD15" s="601"/>
      <c r="BE15" s="601"/>
      <c r="BF15" s="601"/>
    </row>
    <row r="16" spans="1:58" ht="12.75" customHeight="1">
      <c r="A16" s="592">
        <v>8</v>
      </c>
      <c r="B16" s="602" t="s">
        <v>36</v>
      </c>
      <c r="C16" s="60" t="s">
        <v>724</v>
      </c>
      <c r="D16" s="570" t="s">
        <v>86</v>
      </c>
      <c r="E16" s="652" t="s">
        <v>772</v>
      </c>
      <c r="F16" s="603" t="s">
        <v>772</v>
      </c>
      <c r="G16" s="676"/>
    </row>
    <row r="17" spans="1:7" ht="14.25">
      <c r="A17" s="592">
        <v>9</v>
      </c>
      <c r="B17" s="628" t="s">
        <v>725</v>
      </c>
      <c r="C17" s="629" t="s">
        <v>746</v>
      </c>
      <c r="D17" s="570" t="s">
        <v>7</v>
      </c>
      <c r="E17" s="653" t="s">
        <v>772</v>
      </c>
      <c r="F17" s="604" t="s">
        <v>772</v>
      </c>
      <c r="G17" s="675"/>
    </row>
    <row r="18" spans="1:7" ht="14.25">
      <c r="A18" s="592">
        <v>10</v>
      </c>
      <c r="B18" s="628" t="s">
        <v>726</v>
      </c>
      <c r="C18" s="629" t="s">
        <v>747</v>
      </c>
      <c r="D18" s="570" t="s">
        <v>7</v>
      </c>
      <c r="E18" s="653" t="s">
        <v>772</v>
      </c>
      <c r="F18" s="604" t="s">
        <v>772</v>
      </c>
    </row>
    <row r="19" spans="1:7" ht="14.25">
      <c r="A19" s="592">
        <v>11</v>
      </c>
      <c r="B19" s="628" t="s">
        <v>388</v>
      </c>
      <c r="C19" s="630" t="s">
        <v>732</v>
      </c>
      <c r="D19" s="570" t="s">
        <v>7</v>
      </c>
      <c r="E19" s="577" t="s">
        <v>772</v>
      </c>
      <c r="F19" s="579" t="s">
        <v>772</v>
      </c>
      <c r="G19" s="654"/>
    </row>
    <row r="20" spans="1:7" ht="14.25">
      <c r="A20" s="592">
        <v>12</v>
      </c>
      <c r="B20" s="628" t="s">
        <v>243</v>
      </c>
      <c r="C20" s="629" t="s">
        <v>748</v>
      </c>
      <c r="D20" s="570" t="s">
        <v>7</v>
      </c>
      <c r="E20" s="606" t="s">
        <v>772</v>
      </c>
      <c r="F20" s="578" t="s">
        <v>772</v>
      </c>
    </row>
    <row r="21" spans="1:7" ht="17.25" customHeight="1">
      <c r="A21" s="592">
        <v>13</v>
      </c>
      <c r="B21" s="628" t="s">
        <v>242</v>
      </c>
      <c r="C21" s="629" t="s">
        <v>749</v>
      </c>
      <c r="D21" s="570" t="s">
        <v>7</v>
      </c>
      <c r="E21" s="606" t="s">
        <v>772</v>
      </c>
      <c r="F21" s="578" t="s">
        <v>772</v>
      </c>
      <c r="G21" s="601"/>
    </row>
    <row r="22" spans="1:7" ht="20.25" customHeight="1">
      <c r="A22" s="592">
        <v>21</v>
      </c>
      <c r="B22" s="649" t="s">
        <v>754</v>
      </c>
      <c r="C22" s="646" t="s">
        <v>755</v>
      </c>
      <c r="D22" s="611" t="s">
        <v>7</v>
      </c>
      <c r="E22" s="681" t="s">
        <v>772</v>
      </c>
      <c r="F22" s="677" t="s">
        <v>772</v>
      </c>
    </row>
    <row r="23" spans="1:7" ht="12.75">
      <c r="A23" s="592">
        <v>22</v>
      </c>
      <c r="B23" s="609" t="s">
        <v>756</v>
      </c>
      <c r="C23" s="647"/>
      <c r="D23" s="648"/>
      <c r="E23" s="607" t="s">
        <v>772</v>
      </c>
      <c r="F23" s="608" t="s">
        <v>772</v>
      </c>
    </row>
    <row r="24" spans="1:7" ht="15.75">
      <c r="A24" s="592">
        <v>23</v>
      </c>
      <c r="B24" s="557" t="s">
        <v>757</v>
      </c>
      <c r="C24" s="60"/>
      <c r="D24" s="611"/>
      <c r="E24" s="89" t="s">
        <v>772</v>
      </c>
      <c r="F24" s="491" t="s">
        <v>772</v>
      </c>
    </row>
    <row r="25" spans="1:7" ht="12.75">
      <c r="A25" s="592">
        <v>24</v>
      </c>
      <c r="B25" s="76" t="s">
        <v>390</v>
      </c>
      <c r="C25" s="60"/>
      <c r="D25" s="60"/>
      <c r="E25" s="79" t="s">
        <v>772</v>
      </c>
      <c r="F25" s="492" t="s">
        <v>772</v>
      </c>
      <c r="G25" s="87"/>
    </row>
    <row r="26" spans="1:7" ht="12.75">
      <c r="A26" s="592">
        <v>25</v>
      </c>
      <c r="B26" s="76" t="s">
        <v>389</v>
      </c>
      <c r="C26" s="60"/>
      <c r="D26" s="60"/>
      <c r="E26" s="85" t="s">
        <v>772</v>
      </c>
      <c r="F26" s="493" t="s">
        <v>772</v>
      </c>
      <c r="G26" s="87"/>
    </row>
    <row r="27" spans="1:7" ht="14.25">
      <c r="A27" s="592">
        <v>26</v>
      </c>
      <c r="B27" s="649" t="s">
        <v>758</v>
      </c>
      <c r="C27" s="650" t="s">
        <v>759</v>
      </c>
      <c r="D27" s="611" t="s">
        <v>7</v>
      </c>
      <c r="E27" s="494" t="s">
        <v>772</v>
      </c>
      <c r="F27" s="495" t="s">
        <v>772</v>
      </c>
      <c r="G27" s="87"/>
    </row>
    <row r="28" spans="1:7" s="612" customFormat="1" ht="14.25" customHeight="1">
      <c r="A28" s="592">
        <v>27</v>
      </c>
      <c r="B28" s="610" t="s">
        <v>677</v>
      </c>
      <c r="C28" s="600" t="s">
        <v>81</v>
      </c>
      <c r="D28" s="611" t="s">
        <v>23</v>
      </c>
      <c r="E28" s="595" t="s">
        <v>772</v>
      </c>
      <c r="F28" s="596" t="s">
        <v>772</v>
      </c>
    </row>
    <row r="29" spans="1:7" s="612" customFormat="1" ht="14.25" customHeight="1">
      <c r="A29" s="592">
        <v>28</v>
      </c>
      <c r="B29" s="610" t="s">
        <v>678</v>
      </c>
      <c r="C29" s="600" t="s">
        <v>213</v>
      </c>
      <c r="D29" s="611" t="s">
        <v>46</v>
      </c>
      <c r="E29" s="599" t="s">
        <v>772</v>
      </c>
      <c r="F29" s="596" t="s">
        <v>772</v>
      </c>
    </row>
    <row r="30" spans="1:7" s="612" customFormat="1" ht="14.25" customHeight="1">
      <c r="A30" s="592">
        <v>29</v>
      </c>
      <c r="B30" s="610" t="s">
        <v>205</v>
      </c>
      <c r="C30" s="600" t="s">
        <v>81</v>
      </c>
      <c r="D30" s="611" t="s">
        <v>23</v>
      </c>
      <c r="E30" s="599" t="s">
        <v>772</v>
      </c>
      <c r="F30" s="596" t="s">
        <v>772</v>
      </c>
    </row>
    <row r="31" spans="1:7" s="612" customFormat="1" ht="14.25" customHeight="1">
      <c r="A31" s="592">
        <v>30</v>
      </c>
      <c r="B31" s="610" t="s">
        <v>206</v>
      </c>
      <c r="C31" s="600" t="s">
        <v>213</v>
      </c>
      <c r="D31" s="611" t="s">
        <v>46</v>
      </c>
      <c r="E31" s="599" t="s">
        <v>772</v>
      </c>
      <c r="F31" s="596" t="s">
        <v>772</v>
      </c>
    </row>
    <row r="32" spans="1:7" s="612" customFormat="1" ht="14.25" customHeight="1">
      <c r="A32" s="592">
        <v>31</v>
      </c>
      <c r="B32" s="613" t="s">
        <v>54</v>
      </c>
      <c r="C32" s="600" t="s">
        <v>55</v>
      </c>
      <c r="D32" s="611" t="s">
        <v>23</v>
      </c>
      <c r="E32" s="614" t="s">
        <v>772</v>
      </c>
      <c r="F32" s="598" t="s">
        <v>772</v>
      </c>
    </row>
    <row r="33" spans="1:7" s="612" customFormat="1" ht="14.25" customHeight="1">
      <c r="A33" s="592">
        <v>32</v>
      </c>
      <c r="B33" s="615" t="s">
        <v>56</v>
      </c>
      <c r="C33" s="600" t="s">
        <v>214</v>
      </c>
      <c r="D33" s="611" t="s">
        <v>46</v>
      </c>
      <c r="E33" s="599" t="s">
        <v>772</v>
      </c>
      <c r="F33" s="596" t="s">
        <v>772</v>
      </c>
    </row>
    <row r="34" spans="1:7" ht="12.75" customHeight="1">
      <c r="A34" s="592">
        <v>33</v>
      </c>
      <c r="B34" s="615" t="s">
        <v>78</v>
      </c>
      <c r="C34" s="594"/>
      <c r="D34" s="570" t="s">
        <v>70</v>
      </c>
      <c r="E34" s="614" t="s">
        <v>772</v>
      </c>
      <c r="F34" s="598" t="s">
        <v>772</v>
      </c>
      <c r="G34" s="668"/>
    </row>
    <row r="35" spans="1:7" ht="12.75" customHeight="1">
      <c r="A35" s="592" t="s">
        <v>730</v>
      </c>
      <c r="B35" s="616" t="s">
        <v>207</v>
      </c>
      <c r="C35" s="594"/>
      <c r="D35" s="570" t="s">
        <v>70</v>
      </c>
      <c r="E35" s="599" t="s">
        <v>772</v>
      </c>
      <c r="F35" s="596" t="s">
        <v>772</v>
      </c>
    </row>
    <row r="36" spans="1:7" ht="12.75" customHeight="1">
      <c r="A36" s="592" t="s">
        <v>731</v>
      </c>
      <c r="B36" s="616" t="s">
        <v>208</v>
      </c>
      <c r="C36" s="594"/>
      <c r="D36" s="570" t="s">
        <v>70</v>
      </c>
      <c r="E36" s="599" t="s">
        <v>772</v>
      </c>
      <c r="F36" s="596" t="s">
        <v>772</v>
      </c>
      <c r="G36" s="669"/>
    </row>
    <row r="37" spans="1:7" ht="14.25" customHeight="1">
      <c r="A37" s="592">
        <v>34</v>
      </c>
      <c r="B37" s="615" t="s">
        <v>57</v>
      </c>
      <c r="C37" s="594" t="s">
        <v>58</v>
      </c>
      <c r="D37" s="570" t="s">
        <v>23</v>
      </c>
      <c r="E37" s="599" t="s">
        <v>772</v>
      </c>
      <c r="F37" s="596" t="s">
        <v>772</v>
      </c>
    </row>
    <row r="38" spans="1:7" ht="14.25" customHeight="1">
      <c r="A38" s="592">
        <v>35</v>
      </c>
      <c r="B38" s="615" t="s">
        <v>59</v>
      </c>
      <c r="C38" s="594" t="s">
        <v>215</v>
      </c>
      <c r="D38" s="570" t="s">
        <v>46</v>
      </c>
      <c r="E38" s="599" t="s">
        <v>772</v>
      </c>
      <c r="F38" s="596" t="s">
        <v>772</v>
      </c>
    </row>
    <row r="39" spans="1:7" ht="14.25" customHeight="1">
      <c r="A39" s="592">
        <v>36</v>
      </c>
      <c r="B39" s="615" t="s">
        <v>718</v>
      </c>
      <c r="C39" s="594" t="s">
        <v>717</v>
      </c>
      <c r="D39" s="570"/>
      <c r="E39" s="617" t="s">
        <v>772</v>
      </c>
      <c r="F39" s="618" t="s">
        <v>772</v>
      </c>
    </row>
    <row r="40" spans="1:7" ht="14.25" customHeight="1">
      <c r="A40" s="592">
        <v>37</v>
      </c>
      <c r="B40" s="615" t="s">
        <v>715</v>
      </c>
      <c r="C40" s="594" t="s">
        <v>50</v>
      </c>
      <c r="D40" s="570" t="s">
        <v>716</v>
      </c>
      <c r="E40" s="617" t="s">
        <v>772</v>
      </c>
      <c r="F40" s="618" t="s">
        <v>772</v>
      </c>
    </row>
    <row r="41" spans="1:7" ht="14.25" customHeight="1">
      <c r="A41" s="592">
        <v>38</v>
      </c>
      <c r="B41" s="613" t="s">
        <v>60</v>
      </c>
      <c r="C41" s="600" t="s">
        <v>61</v>
      </c>
      <c r="D41" s="570" t="s">
        <v>23</v>
      </c>
      <c r="E41" s="599" t="s">
        <v>772</v>
      </c>
      <c r="F41" s="596" t="s">
        <v>772</v>
      </c>
    </row>
    <row r="42" spans="1:7" ht="14.25" customHeight="1">
      <c r="A42" s="592">
        <v>39</v>
      </c>
      <c r="B42" s="619" t="s">
        <v>62</v>
      </c>
      <c r="C42" s="594" t="s">
        <v>216</v>
      </c>
      <c r="D42" s="570" t="s">
        <v>46</v>
      </c>
      <c r="E42" s="599" t="s">
        <v>772</v>
      </c>
      <c r="F42" s="596" t="s">
        <v>772</v>
      </c>
    </row>
    <row r="43" spans="1:7" ht="14.25" customHeight="1">
      <c r="A43" s="592">
        <v>40</v>
      </c>
      <c r="B43" s="613" t="s">
        <v>82</v>
      </c>
      <c r="C43" s="600" t="s">
        <v>63</v>
      </c>
      <c r="D43" s="611" t="s">
        <v>23</v>
      </c>
      <c r="E43" s="595" t="s">
        <v>772</v>
      </c>
      <c r="F43" s="596" t="s">
        <v>772</v>
      </c>
    </row>
    <row r="44" spans="1:7" ht="14.25" customHeight="1">
      <c r="A44" s="592">
        <v>41</v>
      </c>
      <c r="B44" s="613" t="s">
        <v>64</v>
      </c>
      <c r="C44" s="600" t="s">
        <v>217</v>
      </c>
      <c r="D44" s="570" t="s">
        <v>46</v>
      </c>
      <c r="E44" s="595" t="s">
        <v>772</v>
      </c>
      <c r="F44" s="596" t="s">
        <v>772</v>
      </c>
    </row>
    <row r="45" spans="1:7" ht="14.25" customHeight="1">
      <c r="A45" s="592">
        <v>42</v>
      </c>
      <c r="B45" s="615" t="s">
        <v>65</v>
      </c>
      <c r="C45" s="594" t="s">
        <v>66</v>
      </c>
      <c r="D45" s="570" t="s">
        <v>414</v>
      </c>
      <c r="E45" s="595" t="s">
        <v>772</v>
      </c>
      <c r="F45" s="596" t="s">
        <v>772</v>
      </c>
      <c r="G45" s="669"/>
    </row>
    <row r="46" spans="1:7" ht="14.25" customHeight="1">
      <c r="A46" s="592">
        <v>43</v>
      </c>
      <c r="B46" s="615" t="s">
        <v>67</v>
      </c>
      <c r="C46" s="594" t="s">
        <v>66</v>
      </c>
      <c r="D46" s="570" t="s">
        <v>414</v>
      </c>
      <c r="E46" s="595" t="s">
        <v>772</v>
      </c>
      <c r="F46" s="596" t="s">
        <v>772</v>
      </c>
    </row>
    <row r="47" spans="1:7" ht="14.25" customHeight="1">
      <c r="A47" s="592">
        <v>44</v>
      </c>
      <c r="B47" s="613" t="s">
        <v>68</v>
      </c>
      <c r="C47" s="594" t="s">
        <v>69</v>
      </c>
      <c r="D47" s="570" t="s">
        <v>70</v>
      </c>
      <c r="E47" s="595" t="s">
        <v>772</v>
      </c>
      <c r="F47" s="596" t="s">
        <v>772</v>
      </c>
    </row>
    <row r="48" spans="1:7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Финансов директор:</v>
      </c>
      <c r="B52" s="620"/>
      <c r="D52" s="621" t="str">
        <f>Разходи!$E$91</f>
        <v>Изп. директор:</v>
      </c>
      <c r="E52" s="622"/>
      <c r="F52" s="622"/>
      <c r="G52" s="623"/>
    </row>
    <row r="53" spans="1:7" ht="12.75">
      <c r="A53" s="1"/>
      <c r="B53" s="624" t="str">
        <f>Разходи!$B$93</f>
        <v>/ Даниел Бойчев /</v>
      </c>
      <c r="D53" s="623"/>
      <c r="E53" s="623" t="str">
        <f>Разходи!$F$93</f>
        <v>/ Ч.Стойнев /</v>
      </c>
      <c r="F53" s="623"/>
      <c r="G53" s="623"/>
    </row>
    <row r="54" spans="1:7" ht="14.25" customHeight="1">
      <c r="B54" s="612"/>
      <c r="C54" s="612"/>
      <c r="D54" s="612"/>
      <c r="E54" s="625"/>
      <c r="F54" s="625"/>
    </row>
    <row r="55" spans="1:7" ht="14.25" customHeight="1">
      <c r="B55" s="612"/>
      <c r="C55" s="612"/>
      <c r="D55" s="612"/>
      <c r="E55" s="626"/>
      <c r="F55" s="626"/>
    </row>
    <row r="56" spans="1:7" ht="14.25" customHeight="1">
      <c r="E56" s="627"/>
      <c r="F56" s="627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7"/>
      <c r="D62" s="19"/>
    </row>
    <row r="63" spans="1:7" ht="12.75">
      <c r="A63" s="77"/>
      <c r="D63" s="19"/>
    </row>
    <row r="64" spans="1:7" ht="12.75">
      <c r="A64" s="77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7">
    <mergeCell ref="D6:D7"/>
    <mergeCell ref="B1:C1"/>
    <mergeCell ref="B3:C3"/>
    <mergeCell ref="B4:C4"/>
    <mergeCell ref="A6:A7"/>
    <mergeCell ref="B6:B7"/>
    <mergeCell ref="C6:C7"/>
  </mergeCells>
  <phoneticPr fontId="0" type="noConversion"/>
  <printOptions horizontalCentered="1" verticalCentered="1"/>
  <pageMargins left="0" right="0" top="0" bottom="0" header="0" footer="0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0"/>
  <sheetViews>
    <sheetView showZeros="0" zoomScaleNormal="100" workbookViewId="0">
      <selection sqref="A1:K79"/>
    </sheetView>
  </sheetViews>
  <sheetFormatPr defaultColWidth="0" defaultRowHeight="12.75" zeroHeight="1"/>
  <cols>
    <col min="1" max="1" width="3.5703125" style="132" customWidth="1"/>
    <col min="2" max="2" width="27.5703125" style="132" customWidth="1"/>
    <col min="3" max="3" width="8.5703125" style="132" customWidth="1"/>
    <col min="4" max="4" width="9.5703125" style="132" customWidth="1"/>
    <col min="5" max="12" width="8.5703125" style="132" customWidth="1"/>
    <col min="13" max="18" width="0" style="132" hidden="1" customWidth="1"/>
    <col min="19" max="19" width="10.5703125" style="132" hidden="1" customWidth="1"/>
    <col min="20" max="16384" width="0" style="132" hidden="1"/>
  </cols>
  <sheetData>
    <row r="1" spans="1:12" ht="12.75" customHeight="1">
      <c r="A1" s="151">
        <v>1</v>
      </c>
      <c r="B1" s="822" t="s">
        <v>601</v>
      </c>
      <c r="C1" s="822"/>
      <c r="D1" s="822"/>
      <c r="E1" s="822"/>
      <c r="F1" s="822"/>
      <c r="G1" s="822"/>
      <c r="H1" s="822"/>
      <c r="I1" s="822"/>
      <c r="J1" s="499"/>
      <c r="K1" s="133" t="s">
        <v>697</v>
      </c>
    </row>
    <row r="2" spans="1:12" ht="12.75" customHeight="1">
      <c r="B2" s="822" t="str">
        <f>'ТИП-ПРОИЗ'!$B$3</f>
        <v>ТЕЦ "Бобов дол" АД</v>
      </c>
      <c r="C2" s="822"/>
      <c r="D2" s="822"/>
      <c r="E2" s="822"/>
      <c r="F2" s="822"/>
      <c r="G2" s="822"/>
      <c r="H2" s="822"/>
      <c r="I2" s="822"/>
      <c r="J2" s="499"/>
      <c r="K2" s="499"/>
    </row>
    <row r="3" spans="1:12"/>
    <row r="4" spans="1:12">
      <c r="A4" s="152" t="s">
        <v>0</v>
      </c>
      <c r="B4" s="153" t="s">
        <v>387</v>
      </c>
      <c r="C4" s="152" t="s">
        <v>380</v>
      </c>
      <c r="D4" s="820">
        <f>IF(D6=0,0,(D6/D8-D7)*860/D6)</f>
        <v>0</v>
      </c>
      <c r="E4" s="820"/>
      <c r="F4" s="820"/>
      <c r="G4" s="820"/>
      <c r="H4" s="820"/>
      <c r="I4" s="820"/>
      <c r="J4" s="820"/>
      <c r="K4" s="820"/>
    </row>
    <row r="5" spans="1:12">
      <c r="A5" s="143">
        <v>1</v>
      </c>
      <c r="B5" s="143" t="s">
        <v>461</v>
      </c>
      <c r="C5" s="107"/>
      <c r="D5" s="107" t="s">
        <v>152</v>
      </c>
      <c r="E5" s="107" t="s">
        <v>234</v>
      </c>
      <c r="F5" s="107" t="s">
        <v>235</v>
      </c>
      <c r="G5" s="107" t="s">
        <v>236</v>
      </c>
      <c r="H5" s="107" t="s">
        <v>237</v>
      </c>
      <c r="I5" s="107" t="s">
        <v>238</v>
      </c>
      <c r="J5" s="107" t="s">
        <v>239</v>
      </c>
      <c r="K5" s="107" t="s">
        <v>444</v>
      </c>
    </row>
    <row r="6" spans="1:12">
      <c r="A6" s="107" t="s">
        <v>255</v>
      </c>
      <c r="B6" s="154" t="s">
        <v>663</v>
      </c>
      <c r="C6" s="107" t="s">
        <v>241</v>
      </c>
      <c r="D6" s="155">
        <f>SUM(E6:K6)</f>
        <v>0</v>
      </c>
      <c r="E6" s="65"/>
      <c r="F6" s="65"/>
      <c r="G6" s="65"/>
      <c r="H6" s="65"/>
      <c r="I6" s="65"/>
      <c r="J6" s="65"/>
      <c r="K6" s="65"/>
    </row>
    <row r="7" spans="1:12">
      <c r="A7" s="107" t="s">
        <v>256</v>
      </c>
      <c r="B7" s="154" t="s">
        <v>163</v>
      </c>
      <c r="C7" s="107" t="s">
        <v>240</v>
      </c>
      <c r="D7" s="155">
        <f>SUM(E7:K7)</f>
        <v>0</v>
      </c>
      <c r="E7" s="65"/>
      <c r="F7" s="65"/>
      <c r="G7" s="65"/>
      <c r="H7" s="65"/>
      <c r="I7" s="65"/>
      <c r="J7" s="65"/>
      <c r="K7" s="65"/>
    </row>
    <row r="8" spans="1:12">
      <c r="A8" s="107" t="s">
        <v>257</v>
      </c>
      <c r="B8" s="154" t="s">
        <v>242</v>
      </c>
      <c r="C8" s="107" t="s">
        <v>7</v>
      </c>
      <c r="D8" s="156">
        <f>IF(D6=0,0,SUMPRODUCT(E8:K8,E6:K6)/D6)</f>
        <v>0</v>
      </c>
      <c r="E8" s="66"/>
      <c r="F8" s="66"/>
      <c r="G8" s="66"/>
      <c r="H8" s="66"/>
      <c r="I8" s="66"/>
      <c r="J8" s="66"/>
      <c r="K8" s="66"/>
    </row>
    <row r="9" spans="1:12">
      <c r="A9" s="107" t="s">
        <v>258</v>
      </c>
      <c r="B9" s="154" t="s">
        <v>243</v>
      </c>
      <c r="C9" s="107" t="s">
        <v>7</v>
      </c>
      <c r="D9" s="156">
        <f>IF(D7=0,0,SUMPRODUCT(E9:K9,E7:K7)/D7)</f>
        <v>0</v>
      </c>
      <c r="E9" s="66"/>
      <c r="F9" s="66"/>
      <c r="G9" s="66"/>
      <c r="H9" s="66"/>
      <c r="I9" s="66"/>
      <c r="J9" s="66"/>
      <c r="K9" s="66"/>
    </row>
    <row r="10" spans="1:12">
      <c r="A10" s="107" t="s">
        <v>259</v>
      </c>
      <c r="B10" s="154" t="s">
        <v>388</v>
      </c>
      <c r="C10" s="107" t="s">
        <v>7</v>
      </c>
      <c r="D10" s="157">
        <f>SUM(D8:D9)</f>
        <v>0</v>
      </c>
      <c r="E10" s="157">
        <f t="shared" ref="E10:J10" si="0">SUM(E8:E9)</f>
        <v>0</v>
      </c>
      <c r="F10" s="157">
        <f t="shared" si="0"/>
        <v>0</v>
      </c>
      <c r="G10" s="157">
        <f t="shared" si="0"/>
        <v>0</v>
      </c>
      <c r="H10" s="157">
        <f t="shared" si="0"/>
        <v>0</v>
      </c>
      <c r="I10" s="157">
        <f t="shared" si="0"/>
        <v>0</v>
      </c>
      <c r="J10" s="157">
        <f t="shared" si="0"/>
        <v>0</v>
      </c>
      <c r="K10" s="157">
        <f>SUM(K8:K9)</f>
        <v>0</v>
      </c>
    </row>
    <row r="11" spans="1:12"/>
    <row r="12" spans="1:12">
      <c r="B12" s="821" t="s">
        <v>460</v>
      </c>
      <c r="C12" s="821"/>
      <c r="D12" s="821"/>
      <c r="E12" s="821"/>
      <c r="F12" s="821"/>
      <c r="G12" s="821"/>
      <c r="H12" s="821"/>
      <c r="I12" s="821"/>
      <c r="J12" s="821"/>
      <c r="K12" s="821"/>
    </row>
    <row r="13" spans="1:12"/>
    <row r="14" spans="1:12">
      <c r="A14" s="152" t="s">
        <v>0</v>
      </c>
      <c r="B14" s="143" t="s">
        <v>461</v>
      </c>
      <c r="C14" s="152" t="s">
        <v>380</v>
      </c>
      <c r="D14" s="827">
        <f>IF(D16=0,0,IF(D29=0,SUM(D16/D17,D26,D37/D39,-D22,-D42,-D43)*860/SUM(D16,D41),SUM(D16/D17,D26,-D30,-D31)*860/SUM(D16,D29)))</f>
        <v>0</v>
      </c>
      <c r="E14" s="828"/>
      <c r="F14" s="828"/>
      <c r="G14" s="828"/>
      <c r="H14" s="829"/>
      <c r="I14" s="824">
        <f>IF(I16=0,0,SUM(I16/I17,I26,-I19)*860/I16)</f>
        <v>0</v>
      </c>
      <c r="J14" s="825"/>
      <c r="K14" s="826"/>
    </row>
    <row r="15" spans="1:12">
      <c r="A15" s="143">
        <v>2</v>
      </c>
      <c r="B15" s="467" t="s">
        <v>459</v>
      </c>
      <c r="C15" s="107"/>
      <c r="D15" s="411" t="s">
        <v>152</v>
      </c>
      <c r="E15" s="107" t="s">
        <v>268</v>
      </c>
      <c r="F15" s="107"/>
      <c r="G15" s="107"/>
      <c r="H15" s="107"/>
      <c r="I15" s="468" t="s">
        <v>152</v>
      </c>
      <c r="J15" s="107" t="s">
        <v>268</v>
      </c>
      <c r="K15" s="107" t="s">
        <v>269</v>
      </c>
      <c r="L15" s="67"/>
    </row>
    <row r="16" spans="1:12">
      <c r="A16" s="107" t="s">
        <v>271</v>
      </c>
      <c r="B16" s="154" t="s">
        <v>664</v>
      </c>
      <c r="C16" s="107" t="s">
        <v>241</v>
      </c>
      <c r="D16" s="469">
        <f>SUM(E16:H16)</f>
        <v>0</v>
      </c>
      <c r="E16" s="470"/>
      <c r="F16" s="470"/>
      <c r="G16" s="470"/>
      <c r="H16" s="470"/>
      <c r="I16" s="469">
        <f>SUM(J16:K16)</f>
        <v>0</v>
      </c>
      <c r="J16" s="470"/>
      <c r="K16" s="470"/>
      <c r="L16" s="67"/>
    </row>
    <row r="17" spans="1:12">
      <c r="A17" s="107" t="s">
        <v>272</v>
      </c>
      <c r="B17" s="154" t="s">
        <v>270</v>
      </c>
      <c r="C17" s="107" t="s">
        <v>7</v>
      </c>
      <c r="D17" s="156">
        <f>IF(D16=0,0,SUMPRODUCT(E16:H16,E17:H17)/D16)</f>
        <v>0</v>
      </c>
      <c r="E17" s="66"/>
      <c r="F17" s="66"/>
      <c r="G17" s="66"/>
      <c r="H17" s="66"/>
      <c r="I17" s="156">
        <f>IF(I16=0,0,SUMPRODUCT(J16:K16,J17:K17)/I16)</f>
        <v>0</v>
      </c>
      <c r="J17" s="66"/>
      <c r="K17" s="66"/>
      <c r="L17" s="67"/>
    </row>
    <row r="18" spans="1:12">
      <c r="A18" s="143">
        <v>3</v>
      </c>
      <c r="B18" s="154" t="s">
        <v>653</v>
      </c>
      <c r="C18" s="107"/>
      <c r="D18" s="156"/>
      <c r="E18" s="471" t="s">
        <v>651</v>
      </c>
      <c r="F18" s="471"/>
      <c r="G18" s="471"/>
      <c r="H18" s="471"/>
      <c r="I18" s="156"/>
      <c r="J18" s="471" t="s">
        <v>651</v>
      </c>
      <c r="K18" s="471" t="s">
        <v>652</v>
      </c>
      <c r="L18" s="67"/>
    </row>
    <row r="19" spans="1:12">
      <c r="A19" s="107" t="s">
        <v>260</v>
      </c>
      <c r="B19" s="154" t="s">
        <v>442</v>
      </c>
      <c r="C19" s="107" t="s">
        <v>240</v>
      </c>
      <c r="D19" s="469">
        <f>SUM(E19:H19)</f>
        <v>0</v>
      </c>
      <c r="E19" s="472">
        <f>SUM(E20:E22)</f>
        <v>0</v>
      </c>
      <c r="F19" s="472">
        <f>SUM(F20:F22)</f>
        <v>0</v>
      </c>
      <c r="G19" s="472">
        <f>SUM(G20:G22)</f>
        <v>0</v>
      </c>
      <c r="H19" s="472">
        <f>SUM(H20:H22)</f>
        <v>0</v>
      </c>
      <c r="I19" s="469">
        <f>SUM(J19:K19)</f>
        <v>0</v>
      </c>
      <c r="J19" s="472">
        <f>SUM(J20:J22)</f>
        <v>0</v>
      </c>
      <c r="K19" s="472">
        <f>SUM(K20:K22)</f>
        <v>0</v>
      </c>
      <c r="L19" s="67"/>
    </row>
    <row r="20" spans="1:12">
      <c r="A20" s="107" t="s">
        <v>261</v>
      </c>
      <c r="B20" s="154" t="s">
        <v>446</v>
      </c>
      <c r="C20" s="107" t="s">
        <v>240</v>
      </c>
      <c r="D20" s="469">
        <f>SUM(E20:H20)</f>
        <v>0</v>
      </c>
      <c r="E20" s="470"/>
      <c r="F20" s="470"/>
      <c r="G20" s="470"/>
      <c r="H20" s="470"/>
      <c r="I20" s="469">
        <f>SUM(J20:K20)</f>
        <v>0</v>
      </c>
      <c r="J20" s="470"/>
      <c r="K20" s="470"/>
      <c r="L20" s="67"/>
    </row>
    <row r="21" spans="1:12">
      <c r="A21" s="107" t="s">
        <v>551</v>
      </c>
      <c r="B21" s="154" t="s">
        <v>445</v>
      </c>
      <c r="C21" s="107" t="s">
        <v>240</v>
      </c>
      <c r="D21" s="469">
        <f>SUM(E21:H21)</f>
        <v>0</v>
      </c>
      <c r="E21" s="470"/>
      <c r="F21" s="470"/>
      <c r="G21" s="470"/>
      <c r="H21" s="470"/>
      <c r="I21" s="469">
        <f>SUM(J21:K21)</f>
        <v>0</v>
      </c>
      <c r="J21" s="470"/>
      <c r="K21" s="470"/>
      <c r="L21" s="67"/>
    </row>
    <row r="22" spans="1:12">
      <c r="A22" s="107" t="s">
        <v>599</v>
      </c>
      <c r="B22" s="154" t="s">
        <v>447</v>
      </c>
      <c r="C22" s="107" t="s">
        <v>240</v>
      </c>
      <c r="D22" s="469">
        <f>SUM(E22:H22)</f>
        <v>0</v>
      </c>
      <c r="E22" s="470"/>
      <c r="F22" s="470"/>
      <c r="G22" s="470"/>
      <c r="H22" s="470"/>
      <c r="I22" s="469">
        <f>SUM(J22:K22)</f>
        <v>0</v>
      </c>
      <c r="J22" s="470"/>
      <c r="K22" s="470"/>
      <c r="L22" s="67"/>
    </row>
    <row r="23" spans="1:12">
      <c r="A23" s="107" t="s">
        <v>552</v>
      </c>
      <c r="B23" s="154" t="s">
        <v>443</v>
      </c>
      <c r="C23" s="107" t="s">
        <v>7</v>
      </c>
      <c r="D23" s="156">
        <f t="shared" ref="D23:K23" si="1">IF(D17=0,0,IF((D16/D17)=0,0,SUM(D21:D22)/(D16/D17)))</f>
        <v>0</v>
      </c>
      <c r="E23" s="156">
        <f t="shared" si="1"/>
        <v>0</v>
      </c>
      <c r="F23" s="156">
        <f t="shared" si="1"/>
        <v>0</v>
      </c>
      <c r="G23" s="156">
        <f t="shared" si="1"/>
        <v>0</v>
      </c>
      <c r="H23" s="156">
        <f t="shared" si="1"/>
        <v>0</v>
      </c>
      <c r="I23" s="156">
        <f t="shared" si="1"/>
        <v>0</v>
      </c>
      <c r="J23" s="156">
        <f t="shared" si="1"/>
        <v>0</v>
      </c>
      <c r="K23" s="156">
        <f t="shared" si="1"/>
        <v>0</v>
      </c>
      <c r="L23" s="67"/>
    </row>
    <row r="24" spans="1:12">
      <c r="A24" s="107" t="s">
        <v>553</v>
      </c>
      <c r="B24" s="154" t="s">
        <v>315</v>
      </c>
      <c r="C24" s="107" t="s">
        <v>162</v>
      </c>
      <c r="D24" s="469">
        <f>SUM(E24:H24)</f>
        <v>0</v>
      </c>
      <c r="E24" s="473"/>
      <c r="F24" s="473"/>
      <c r="G24" s="473"/>
      <c r="H24" s="473"/>
      <c r="I24" s="469">
        <f>SUM(J24:K24)</f>
        <v>0</v>
      </c>
      <c r="J24" s="473"/>
      <c r="K24" s="473"/>
      <c r="L24" s="67"/>
    </row>
    <row r="25" spans="1:12">
      <c r="A25" s="107" t="s">
        <v>554</v>
      </c>
      <c r="B25" s="154" t="s">
        <v>316</v>
      </c>
      <c r="C25" s="107" t="s">
        <v>162</v>
      </c>
      <c r="D25" s="469">
        <f>SUM(E25:H25)</f>
        <v>0</v>
      </c>
      <c r="E25" s="473"/>
      <c r="F25" s="473"/>
      <c r="G25" s="473"/>
      <c r="H25" s="473"/>
      <c r="I25" s="469">
        <f>SUM(J25:K25)</f>
        <v>0</v>
      </c>
      <c r="J25" s="473"/>
      <c r="K25" s="473"/>
      <c r="L25" s="67"/>
    </row>
    <row r="26" spans="1:12">
      <c r="A26" s="107" t="s">
        <v>654</v>
      </c>
      <c r="B26" s="154" t="s">
        <v>649</v>
      </c>
      <c r="C26" s="465" t="s">
        <v>164</v>
      </c>
      <c r="D26" s="469">
        <f>SUM(E26:H26)</f>
        <v>0</v>
      </c>
      <c r="E26" s="473"/>
      <c r="F26" s="473"/>
      <c r="G26" s="473"/>
      <c r="H26" s="473"/>
      <c r="I26" s="469"/>
      <c r="J26" s="473"/>
      <c r="K26" s="473"/>
      <c r="L26" s="67"/>
    </row>
    <row r="27" spans="1:12">
      <c r="A27" s="107" t="s">
        <v>555</v>
      </c>
      <c r="B27" s="154" t="s">
        <v>661</v>
      </c>
      <c r="C27" s="465" t="s">
        <v>7</v>
      </c>
      <c r="D27" s="474">
        <f t="shared" ref="D27:K27" si="2">IF(D16=0,0,IF((1-D17)=0,0,IF(D17=0,0,D19/(D16*(1-D17)/D17+D26))))</f>
        <v>0</v>
      </c>
      <c r="E27" s="474">
        <f t="shared" si="2"/>
        <v>0</v>
      </c>
      <c r="F27" s="474">
        <f t="shared" si="2"/>
        <v>0</v>
      </c>
      <c r="G27" s="474">
        <f t="shared" si="2"/>
        <v>0</v>
      </c>
      <c r="H27" s="474">
        <f t="shared" si="2"/>
        <v>0</v>
      </c>
      <c r="I27" s="474">
        <f t="shared" si="2"/>
        <v>0</v>
      </c>
      <c r="J27" s="474">
        <f t="shared" si="2"/>
        <v>0</v>
      </c>
      <c r="K27" s="474">
        <f t="shared" si="2"/>
        <v>0</v>
      </c>
      <c r="L27" s="67"/>
    </row>
    <row r="28" spans="1:12">
      <c r="A28" s="107">
        <v>4</v>
      </c>
      <c r="B28" s="154" t="s">
        <v>656</v>
      </c>
      <c r="C28" s="465"/>
      <c r="D28" s="156"/>
      <c r="E28" s="107" t="s">
        <v>706</v>
      </c>
      <c r="F28" s="107"/>
      <c r="G28" s="107"/>
      <c r="H28" s="107"/>
      <c r="I28" s="830"/>
      <c r="J28" s="833"/>
      <c r="K28" s="833"/>
      <c r="L28" s="67"/>
    </row>
    <row r="29" spans="1:12">
      <c r="A29" s="107" t="s">
        <v>251</v>
      </c>
      <c r="B29" s="154" t="s">
        <v>665</v>
      </c>
      <c r="C29" s="465" t="s">
        <v>241</v>
      </c>
      <c r="D29" s="469">
        <f>SUM(E29:H29)</f>
        <v>0</v>
      </c>
      <c r="E29" s="470"/>
      <c r="F29" s="470"/>
      <c r="G29" s="470"/>
      <c r="H29" s="470"/>
      <c r="I29" s="831"/>
      <c r="J29" s="834"/>
      <c r="K29" s="834"/>
      <c r="L29" s="67"/>
    </row>
    <row r="30" spans="1:12">
      <c r="A30" s="107" t="s">
        <v>252</v>
      </c>
      <c r="B30" s="154" t="s">
        <v>452</v>
      </c>
      <c r="C30" s="465" t="s">
        <v>240</v>
      </c>
      <c r="D30" s="469">
        <f>SUM(E30:H30)</f>
        <v>0</v>
      </c>
      <c r="E30" s="473"/>
      <c r="F30" s="473"/>
      <c r="G30" s="473"/>
      <c r="H30" s="473"/>
      <c r="I30" s="831"/>
      <c r="J30" s="834"/>
      <c r="K30" s="834"/>
      <c r="L30" s="67"/>
    </row>
    <row r="31" spans="1:12">
      <c r="A31" s="107" t="s">
        <v>556</v>
      </c>
      <c r="B31" s="154" t="s">
        <v>453</v>
      </c>
      <c r="C31" s="465" t="s">
        <v>240</v>
      </c>
      <c r="D31" s="469">
        <f>SUM(E31:H31)</f>
        <v>0</v>
      </c>
      <c r="E31" s="473"/>
      <c r="F31" s="473"/>
      <c r="G31" s="473"/>
      <c r="H31" s="473"/>
      <c r="I31" s="831"/>
      <c r="J31" s="834"/>
      <c r="K31" s="834"/>
      <c r="L31" s="67"/>
    </row>
    <row r="32" spans="1:12">
      <c r="A32" s="107" t="s">
        <v>557</v>
      </c>
      <c r="B32" s="475" t="s">
        <v>455</v>
      </c>
      <c r="C32" s="107" t="s">
        <v>162</v>
      </c>
      <c r="D32" s="469">
        <f>SUM(E32:H32)</f>
        <v>0</v>
      </c>
      <c r="E32" s="473"/>
      <c r="F32" s="473"/>
      <c r="G32" s="473"/>
      <c r="H32" s="473"/>
      <c r="I32" s="831"/>
      <c r="J32" s="834"/>
      <c r="K32" s="834"/>
      <c r="L32" s="67"/>
    </row>
    <row r="33" spans="1:12">
      <c r="A33" s="107" t="s">
        <v>558</v>
      </c>
      <c r="B33" s="475" t="s">
        <v>454</v>
      </c>
      <c r="C33" s="107" t="s">
        <v>162</v>
      </c>
      <c r="D33" s="469">
        <f>SUM(E33:H33)</f>
        <v>0</v>
      </c>
      <c r="E33" s="473"/>
      <c r="F33" s="473"/>
      <c r="G33" s="473"/>
      <c r="H33" s="473"/>
      <c r="I33" s="832"/>
      <c r="J33" s="835"/>
      <c r="K33" s="835"/>
      <c r="L33" s="67"/>
    </row>
    <row r="34" spans="1:12" ht="14.25">
      <c r="A34" s="107" t="s">
        <v>559</v>
      </c>
      <c r="B34" s="466" t="s">
        <v>666</v>
      </c>
      <c r="C34" s="107" t="s">
        <v>595</v>
      </c>
      <c r="D34" s="112">
        <f>IF(D29=0,0,IF(D17=0,0,IF(SUM(D16,D29)=0,0,SUM(D16/D17,D26,-D22,-D30,-D31)/SUM(D16,D29)*1000)))</f>
        <v>0</v>
      </c>
      <c r="E34" s="112">
        <f>IF(E29=0,0,IF(E17=0,0,IF(SUM(E16,E29)=0,0,SUM(E16/E17,E26,-E22,-E30,-E31)/SUM(E16,E29)*1000)))</f>
        <v>0</v>
      </c>
      <c r="F34" s="112">
        <f>IF(F29=0,0,IF(F17=0,0,IF(SUM(F16,F29)=0,0,SUM(F16/F17,F26,-F22,-F30,-F31)/SUM(F16,F29)*1000)))</f>
        <v>0</v>
      </c>
      <c r="G34" s="112">
        <f>IF(G29=0,0,IF(G17=0,0,IF(SUM(G16,G29)=0,0,SUM(G16/G17,G26,-G22,-G30,-G31)/SUM(G16,G29)*1000)))</f>
        <v>0</v>
      </c>
      <c r="H34" s="112">
        <f>IF(H29=0,0,IF(H17=0,0,IF(SUM(H16,H29)=0,0,SUM(H16/H17,H26,-H22,-H30,-H31)/SUM(H16,H29)*1000)))</f>
        <v>0</v>
      </c>
      <c r="I34" s="112">
        <f>IF(I17=0,0,IF(I16=0,0,SUM(I16/I17,I26,-I20,-I21,-I22)*860/I16))</f>
        <v>0</v>
      </c>
      <c r="J34" s="112">
        <f>IF(J17=0,0,IF(J16=0,0,SUM(J16/J17,J26,-J20,-J21,-J22)*860/J16))</f>
        <v>0</v>
      </c>
      <c r="K34" s="112">
        <f>IF(K17=0,0,IF(K16=0,0,SUM(K16/K17,K26,-K20,-K21,-K22)*860/K16))</f>
        <v>0</v>
      </c>
      <c r="L34" s="67"/>
    </row>
    <row r="35" spans="1:12">
      <c r="A35" s="143">
        <v>5</v>
      </c>
      <c r="B35" s="154" t="s">
        <v>388</v>
      </c>
      <c r="C35" s="107" t="s">
        <v>7</v>
      </c>
      <c r="D35" s="157">
        <f>IF(D17=0,0,IF(D29=0,0,IF(SUM(D16/D17,D26)=0,0,SUM(D16,D29,D22,D30:D31)/SUM(D16/D17,D26))))</f>
        <v>0</v>
      </c>
      <c r="E35" s="157">
        <f>IF(E17=0,0,IF(E29=0,0,IF(SUM(E16/E17,E26)=0,0,SUM(E16,E29,E22,E30:E31)/SUM(E16/E17,E26))))</f>
        <v>0</v>
      </c>
      <c r="F35" s="157">
        <f>IF(F17=0,0,IF(F29=0,0,IF(SUM(F16/F17,F26)=0,0,SUM(F16,F29,F22,F30:F31)/SUM(F16/F17,F26))))</f>
        <v>0</v>
      </c>
      <c r="G35" s="157">
        <f>IF(G17=0,0,IF(G29=0,0,IF(SUM(G16/G17,G26)=0,0,SUM(G16,G29,G22,G30:G31)/SUM(G16/G17,G26))))</f>
        <v>0</v>
      </c>
      <c r="H35" s="157">
        <f>IF(H17=0,0,IF(H29=0,0,IF(SUM(H16/H17,H26)=0,0,SUM(H16,H29,H22,H30:H31)/SUM(H16/H17,H26))))</f>
        <v>0</v>
      </c>
      <c r="I35" s="158">
        <f>SUM(I17,I23)</f>
        <v>0</v>
      </c>
      <c r="J35" s="157">
        <f>SUM(J17,J23)</f>
        <v>0</v>
      </c>
      <c r="K35" s="157">
        <f>SUM(K17,K23)</f>
        <v>0</v>
      </c>
      <c r="L35" s="67"/>
    </row>
    <row r="36" spans="1:12">
      <c r="A36" s="107">
        <v>6</v>
      </c>
      <c r="B36" s="154" t="s">
        <v>655</v>
      </c>
      <c r="C36" s="465"/>
      <c r="D36" s="469"/>
      <c r="E36" s="345" t="s">
        <v>456</v>
      </c>
      <c r="F36" s="345" t="s">
        <v>457</v>
      </c>
      <c r="G36" s="345" t="s">
        <v>458</v>
      </c>
      <c r="H36" s="345" t="s">
        <v>650</v>
      </c>
      <c r="L36" s="67"/>
    </row>
    <row r="37" spans="1:12">
      <c r="A37" s="107" t="s">
        <v>500</v>
      </c>
      <c r="B37" s="154" t="s">
        <v>448</v>
      </c>
      <c r="C37" s="465" t="s">
        <v>240</v>
      </c>
      <c r="D37" s="469">
        <f>SUM(E37:H37)</f>
        <v>0</v>
      </c>
      <c r="E37" s="473"/>
      <c r="F37" s="473"/>
      <c r="G37" s="473"/>
      <c r="H37" s="473"/>
      <c r="L37" s="67"/>
    </row>
    <row r="38" spans="1:12">
      <c r="A38" s="107" t="s">
        <v>501</v>
      </c>
      <c r="B38" s="154" t="s">
        <v>449</v>
      </c>
      <c r="C38" s="465" t="s">
        <v>162</v>
      </c>
      <c r="D38" s="469">
        <f>SUM(E38:H38)</f>
        <v>0</v>
      </c>
      <c r="E38" s="473"/>
      <c r="F38" s="473"/>
      <c r="G38" s="473"/>
      <c r="H38" s="473"/>
      <c r="L38" s="67"/>
    </row>
    <row r="39" spans="1:12">
      <c r="A39" s="107" t="s">
        <v>658</v>
      </c>
      <c r="B39" s="476" t="s">
        <v>451</v>
      </c>
      <c r="C39" s="465" t="s">
        <v>7</v>
      </c>
      <c r="D39" s="156">
        <f>IF(D37=0,0,SUMPRODUCT(E37:H37,E39:H39)/D37)</f>
        <v>0</v>
      </c>
      <c r="E39" s="66"/>
      <c r="F39" s="66"/>
      <c r="G39" s="66"/>
      <c r="H39" s="66"/>
      <c r="L39" s="67"/>
    </row>
    <row r="40" spans="1:12">
      <c r="A40" s="107">
        <v>7</v>
      </c>
      <c r="B40" s="154" t="s">
        <v>657</v>
      </c>
      <c r="C40" s="465"/>
      <c r="D40" s="156"/>
      <c r="E40" s="107" t="s">
        <v>589</v>
      </c>
      <c r="F40" s="107" t="s">
        <v>590</v>
      </c>
      <c r="G40" s="107" t="s">
        <v>591</v>
      </c>
      <c r="H40" s="107" t="s">
        <v>592</v>
      </c>
      <c r="L40" s="67"/>
    </row>
    <row r="41" spans="1:12">
      <c r="A41" s="107" t="s">
        <v>506</v>
      </c>
      <c r="B41" s="476" t="s">
        <v>450</v>
      </c>
      <c r="C41" s="465" t="s">
        <v>241</v>
      </c>
      <c r="D41" s="469">
        <f>SUM(E41:H41)</f>
        <v>0</v>
      </c>
      <c r="E41" s="470"/>
      <c r="F41" s="470"/>
      <c r="G41" s="470"/>
      <c r="H41" s="470"/>
      <c r="L41" s="67"/>
    </row>
    <row r="42" spans="1:12">
      <c r="A42" s="107" t="s">
        <v>507</v>
      </c>
      <c r="B42" s="154" t="s">
        <v>452</v>
      </c>
      <c r="C42" s="465" t="s">
        <v>240</v>
      </c>
      <c r="D42" s="469">
        <f>SUM(E42:H42)</f>
        <v>0</v>
      </c>
      <c r="E42" s="473"/>
      <c r="F42" s="473"/>
      <c r="G42" s="473"/>
      <c r="H42" s="473"/>
      <c r="L42" s="67"/>
    </row>
    <row r="43" spans="1:12">
      <c r="A43" s="107" t="s">
        <v>508</v>
      </c>
      <c r="B43" s="154" t="s">
        <v>453</v>
      </c>
      <c r="C43" s="465" t="s">
        <v>240</v>
      </c>
      <c r="D43" s="469">
        <f>SUM(E43:H43)</f>
        <v>0</v>
      </c>
      <c r="E43" s="473"/>
      <c r="F43" s="473"/>
      <c r="G43" s="473"/>
      <c r="H43" s="473"/>
      <c r="L43" s="67"/>
    </row>
    <row r="44" spans="1:12">
      <c r="A44" s="107" t="s">
        <v>659</v>
      </c>
      <c r="B44" s="475" t="s">
        <v>455</v>
      </c>
      <c r="C44" s="107" t="s">
        <v>162</v>
      </c>
      <c r="D44" s="469">
        <f>SUM(E44:H44)</f>
        <v>0</v>
      </c>
      <c r="E44" s="473"/>
      <c r="F44" s="473"/>
      <c r="G44" s="473"/>
      <c r="H44" s="473"/>
      <c r="L44" s="67"/>
    </row>
    <row r="45" spans="1:12">
      <c r="A45" s="107" t="s">
        <v>660</v>
      </c>
      <c r="B45" s="475" t="s">
        <v>454</v>
      </c>
      <c r="C45" s="107" t="s">
        <v>162</v>
      </c>
      <c r="D45" s="469">
        <f>SUM(E45:H45)</f>
        <v>0</v>
      </c>
      <c r="E45" s="473"/>
      <c r="F45" s="473"/>
      <c r="G45" s="473"/>
      <c r="H45" s="473"/>
      <c r="L45" s="67"/>
    </row>
    <row r="46" spans="1:12" ht="14.25">
      <c r="A46" s="107" t="s">
        <v>667</v>
      </c>
      <c r="B46" s="466" t="s">
        <v>666</v>
      </c>
      <c r="C46" s="107" t="s">
        <v>595</v>
      </c>
      <c r="D46" s="112">
        <f>IF(D41=0,0,IF($D$17=0,0,IF(D39=0,0,SUM($D$16/$D$17,D26,-$D$22,D37/D39,-D42,-D43)*860/SUM($D$16,D41))))</f>
        <v>0</v>
      </c>
      <c r="E46" s="112">
        <f>IF(E41=0,0,IF($E$17=0,0,IF(COUNT($E$37:$H$37)=0,0,IF(E39=0,0,SUM(($E$16/$E$17-$E$22)/COUNT($E$37:$H$37),E37/E39,-E42,-E43)*860/SUM($E$16,E41)))))</f>
        <v>0</v>
      </c>
      <c r="F46" s="112">
        <f>IF(F41=0,0,IF($E$17=0,0,IF(COUNT($E$37:$H$37)=0,0,IF(F39=0,0,SUM(($E$16/$E$17-$E$22)/COUNT($E$37:$H$37),F37/F39,-F42,-F43)*860/SUM($E$16,F41)))))</f>
        <v>0</v>
      </c>
      <c r="G46" s="112">
        <f>IF(G41=0,0,IF($E$17=0,0,IF(COUNT($E$37:$H$37)=0,0,IF(G39=0,0,SUM(($E$16/$E$17-$E$22)/COUNT($E$37:$H$37),G37/G39,-G42,-G43)*860/SUM($E$16,G41)))))</f>
        <v>0</v>
      </c>
      <c r="H46" s="112">
        <f>IF(H41=0,0,IF($E$17=0,0,IF(COUNT($E$37:$H$37)=0,0,IF(H39=0,0,SUM(($E$16/$E$17-$E$22)/COUNT($E$37:$H$37),H37/H39,-H42,-H43)*860/SUM($E$16,H41)))))</f>
        <v>0</v>
      </c>
      <c r="L46" s="67"/>
    </row>
    <row r="47" spans="1:12">
      <c r="A47" s="107">
        <v>8</v>
      </c>
      <c r="B47" s="154" t="s">
        <v>388</v>
      </c>
      <c r="C47" s="107" t="s">
        <v>7</v>
      </c>
      <c r="D47" s="157">
        <f>IF(D37=0,0,IF(D39=0,0,SUM(D41:D43)/(D37/D39)))</f>
        <v>0</v>
      </c>
      <c r="E47" s="157">
        <f>IF(E37=0,0,IF(E39=0,0,SUM(E41:E43)/(E37/E39)))</f>
        <v>0</v>
      </c>
      <c r="F47" s="157">
        <f>IF(F37=0,0,IF(F39=0,0,SUM(F41:F43)/(F37/F39)))</f>
        <v>0</v>
      </c>
      <c r="G47" s="157">
        <f>IF(G37=0,0,IF(G39=0,0,SUM(G41:G43)/(G37/G39)))</f>
        <v>0</v>
      </c>
      <c r="H47" s="157">
        <f>IF(H37=0,0,IF(H39=0,0,SUM(H41:H43)/(H37/H39)))</f>
        <v>0</v>
      </c>
      <c r="L47" s="67"/>
    </row>
    <row r="48" spans="1:12"/>
    <row r="49" spans="1:12">
      <c r="B49" s="755" t="s">
        <v>596</v>
      </c>
      <c r="C49" s="755"/>
      <c r="D49" s="755"/>
      <c r="E49" s="755"/>
      <c r="F49" s="755"/>
      <c r="G49" s="755"/>
      <c r="H49" s="755"/>
      <c r="I49" s="755"/>
      <c r="J49" s="755"/>
      <c r="K49" s="755"/>
    </row>
    <row r="50" spans="1:12"/>
    <row r="51" spans="1:12">
      <c r="A51" s="152" t="s">
        <v>0</v>
      </c>
      <c r="B51" s="143" t="s">
        <v>461</v>
      </c>
      <c r="C51" s="477"/>
      <c r="D51" s="823" t="s">
        <v>662</v>
      </c>
      <c r="E51" s="823"/>
      <c r="F51" s="823"/>
      <c r="G51" s="823"/>
      <c r="H51" s="823"/>
      <c r="I51" s="823"/>
      <c r="J51" s="823"/>
      <c r="K51" s="823"/>
    </row>
    <row r="52" spans="1:12">
      <c r="A52" s="107">
        <v>3</v>
      </c>
      <c r="B52" s="478" t="s">
        <v>577</v>
      </c>
      <c r="C52" s="107" t="s">
        <v>161</v>
      </c>
      <c r="D52" s="411" t="s">
        <v>152</v>
      </c>
      <c r="E52" s="107" t="s">
        <v>578</v>
      </c>
      <c r="F52" s="107" t="s">
        <v>579</v>
      </c>
      <c r="G52" s="107" t="s">
        <v>580</v>
      </c>
      <c r="H52" s="107" t="s">
        <v>581</v>
      </c>
      <c r="I52" s="107" t="s">
        <v>582</v>
      </c>
      <c r="J52" s="107" t="s">
        <v>583</v>
      </c>
      <c r="K52" s="107" t="s">
        <v>597</v>
      </c>
    </row>
    <row r="53" spans="1:12">
      <c r="A53" s="107" t="s">
        <v>260</v>
      </c>
      <c r="B53" s="466" t="s">
        <v>584</v>
      </c>
      <c r="C53" s="107"/>
      <c r="D53" s="119"/>
      <c r="E53" s="479" t="s">
        <v>772</v>
      </c>
      <c r="F53" s="479" t="s">
        <v>772</v>
      </c>
      <c r="G53" s="479" t="s">
        <v>772</v>
      </c>
      <c r="H53" s="479"/>
      <c r="I53" s="479"/>
      <c r="J53" s="479"/>
      <c r="K53" s="479"/>
    </row>
    <row r="54" spans="1:12">
      <c r="A54" s="107" t="s">
        <v>261</v>
      </c>
      <c r="B54" s="466" t="s">
        <v>585</v>
      </c>
      <c r="C54" s="107" t="s">
        <v>162</v>
      </c>
      <c r="D54" s="347">
        <f>SUM(E54:K54)</f>
        <v>0</v>
      </c>
      <c r="E54" s="9" t="s">
        <v>772</v>
      </c>
      <c r="F54" s="9" t="s">
        <v>772</v>
      </c>
      <c r="G54" s="9" t="s">
        <v>772</v>
      </c>
      <c r="H54" s="9"/>
      <c r="I54" s="9"/>
      <c r="J54" s="9"/>
      <c r="K54" s="9"/>
    </row>
    <row r="55" spans="1:12">
      <c r="A55" s="107" t="s">
        <v>551</v>
      </c>
      <c r="B55" s="466" t="s">
        <v>586</v>
      </c>
      <c r="C55" s="107" t="s">
        <v>46</v>
      </c>
      <c r="D55" s="119"/>
      <c r="E55" s="9" t="s">
        <v>772</v>
      </c>
      <c r="F55" s="9" t="s">
        <v>772</v>
      </c>
      <c r="G55" s="9" t="s">
        <v>772</v>
      </c>
      <c r="H55" s="9"/>
      <c r="I55" s="9"/>
      <c r="J55" s="9"/>
      <c r="K55" s="9"/>
    </row>
    <row r="56" spans="1:12">
      <c r="A56" s="107" t="s">
        <v>599</v>
      </c>
      <c r="B56" s="466" t="s">
        <v>587</v>
      </c>
      <c r="C56" s="107" t="s">
        <v>46</v>
      </c>
      <c r="D56" s="119"/>
      <c r="E56" s="9" t="s">
        <v>772</v>
      </c>
      <c r="F56" s="9" t="s">
        <v>772</v>
      </c>
      <c r="G56" s="9" t="s">
        <v>772</v>
      </c>
      <c r="H56" s="9"/>
      <c r="I56" s="9"/>
      <c r="J56" s="9"/>
      <c r="K56" s="9"/>
    </row>
    <row r="57" spans="1:12">
      <c r="A57" s="107" t="s">
        <v>552</v>
      </c>
      <c r="B57" s="466" t="s">
        <v>163</v>
      </c>
      <c r="C57" s="107" t="s">
        <v>164</v>
      </c>
      <c r="D57" s="347">
        <f>SUM(E57:K57)</f>
        <v>0</v>
      </c>
      <c r="E57" s="411" t="s">
        <v>772</v>
      </c>
      <c r="F57" s="411" t="s">
        <v>772</v>
      </c>
      <c r="G57" s="411" t="s">
        <v>772</v>
      </c>
      <c r="H57" s="411">
        <f t="shared" ref="H57:J57" si="3">ROUND(H54*(H55-H56)/3600,3)</f>
        <v>0</v>
      </c>
      <c r="I57" s="411">
        <f t="shared" si="3"/>
        <v>0</v>
      </c>
      <c r="J57" s="411">
        <f t="shared" si="3"/>
        <v>0</v>
      </c>
      <c r="K57" s="411">
        <f>ROUND(K54*(K55-K56)/3600,3)</f>
        <v>0</v>
      </c>
    </row>
    <row r="58" spans="1:12">
      <c r="A58" s="107" t="s">
        <v>553</v>
      </c>
      <c r="B58" s="467" t="s">
        <v>313</v>
      </c>
      <c r="C58" s="107" t="s">
        <v>240</v>
      </c>
      <c r="D58" s="347">
        <f>SUM(E58:K58)</f>
        <v>0</v>
      </c>
      <c r="E58" s="65" t="s">
        <v>772</v>
      </c>
      <c r="F58" s="65" t="s">
        <v>772</v>
      </c>
      <c r="G58" s="65" t="s">
        <v>772</v>
      </c>
      <c r="H58" s="65"/>
      <c r="I58" s="65"/>
      <c r="J58" s="65"/>
      <c r="K58" s="65"/>
    </row>
    <row r="59" spans="1:12">
      <c r="A59" s="107" t="s">
        <v>554</v>
      </c>
      <c r="B59" s="154" t="s">
        <v>378</v>
      </c>
      <c r="C59" s="107" t="s">
        <v>7</v>
      </c>
      <c r="D59" s="156">
        <f>IF(D58=0,0,SUMPRODUCT(E59:K59,E58:K58)/D58)</f>
        <v>0</v>
      </c>
      <c r="E59" s="66" t="s">
        <v>772</v>
      </c>
      <c r="F59" s="66" t="s">
        <v>772</v>
      </c>
      <c r="G59" s="66" t="s">
        <v>772</v>
      </c>
      <c r="H59" s="66"/>
      <c r="I59" s="66"/>
      <c r="J59" s="66"/>
      <c r="K59" s="66"/>
    </row>
    <row r="60" spans="1:12">
      <c r="A60" s="107">
        <v>4</v>
      </c>
      <c r="B60" s="478" t="s">
        <v>588</v>
      </c>
      <c r="C60" s="107"/>
      <c r="D60" s="119"/>
      <c r="E60" s="107" t="s">
        <v>772</v>
      </c>
      <c r="F60" s="107" t="s">
        <v>772</v>
      </c>
      <c r="G60" s="107" t="s">
        <v>772</v>
      </c>
      <c r="H60" s="107" t="s">
        <v>592</v>
      </c>
      <c r="I60" s="107" t="s">
        <v>593</v>
      </c>
      <c r="J60" s="107" t="s">
        <v>594</v>
      </c>
      <c r="K60" s="107" t="s">
        <v>598</v>
      </c>
    </row>
    <row r="61" spans="1:12">
      <c r="A61" s="107" t="s">
        <v>251</v>
      </c>
      <c r="B61" s="466" t="s">
        <v>584</v>
      </c>
      <c r="C61" s="111"/>
      <c r="D61" s="119"/>
      <c r="E61" s="659" t="s">
        <v>772</v>
      </c>
      <c r="F61" s="479" t="s">
        <v>772</v>
      </c>
      <c r="G61" s="479" t="s">
        <v>772</v>
      </c>
      <c r="H61" s="480"/>
      <c r="I61" s="480"/>
      <c r="J61" s="480"/>
      <c r="K61" s="480"/>
    </row>
    <row r="62" spans="1:12">
      <c r="A62" s="107" t="s">
        <v>252</v>
      </c>
      <c r="B62" s="476" t="s">
        <v>450</v>
      </c>
      <c r="C62" s="465" t="s">
        <v>241</v>
      </c>
      <c r="D62" s="469">
        <f>SUM(E62:G62)</f>
        <v>0</v>
      </c>
      <c r="E62" s="470" t="s">
        <v>772</v>
      </c>
      <c r="F62" s="470" t="s">
        <v>772</v>
      </c>
      <c r="G62" s="470" t="s">
        <v>772</v>
      </c>
      <c r="H62" s="470"/>
      <c r="I62" s="470"/>
      <c r="J62" s="470"/>
      <c r="K62" s="470"/>
      <c r="L62" s="67"/>
    </row>
    <row r="63" spans="1:12">
      <c r="A63" s="107" t="s">
        <v>556</v>
      </c>
      <c r="B63" s="154" t="s">
        <v>452</v>
      </c>
      <c r="C63" s="465" t="s">
        <v>240</v>
      </c>
      <c r="D63" s="469">
        <f>SUM(E63:G63)</f>
        <v>0</v>
      </c>
      <c r="E63" s="473" t="s">
        <v>772</v>
      </c>
      <c r="F63" s="473" t="s">
        <v>772</v>
      </c>
      <c r="G63" s="473" t="s">
        <v>772</v>
      </c>
      <c r="H63" s="473"/>
      <c r="I63" s="473"/>
      <c r="J63" s="473"/>
      <c r="K63" s="473"/>
      <c r="L63" s="67"/>
    </row>
    <row r="64" spans="1:12">
      <c r="A64" s="107" t="s">
        <v>557</v>
      </c>
      <c r="B64" s="154" t="s">
        <v>453</v>
      </c>
      <c r="C64" s="465" t="s">
        <v>240</v>
      </c>
      <c r="D64" s="469">
        <f>SUM(E64:G64)</f>
        <v>0</v>
      </c>
      <c r="E64" s="473" t="s">
        <v>772</v>
      </c>
      <c r="F64" s="473" t="s">
        <v>772</v>
      </c>
      <c r="G64" s="473" t="s">
        <v>772</v>
      </c>
      <c r="H64" s="473"/>
      <c r="I64" s="473"/>
      <c r="J64" s="473"/>
      <c r="K64" s="473"/>
      <c r="L64" s="67"/>
    </row>
    <row r="65" spans="1:12">
      <c r="A65" s="107" t="s">
        <v>558</v>
      </c>
      <c r="B65" s="475" t="s">
        <v>455</v>
      </c>
      <c r="C65" s="107" t="s">
        <v>162</v>
      </c>
      <c r="D65" s="469">
        <f>SUM(E65:G65)</f>
        <v>0</v>
      </c>
      <c r="E65" s="473" t="s">
        <v>772</v>
      </c>
      <c r="F65" s="473" t="s">
        <v>772</v>
      </c>
      <c r="G65" s="473" t="s">
        <v>772</v>
      </c>
      <c r="H65" s="473"/>
      <c r="I65" s="473"/>
      <c r="J65" s="473"/>
      <c r="K65" s="473"/>
      <c r="L65" s="67"/>
    </row>
    <row r="66" spans="1:12">
      <c r="A66" s="107" t="s">
        <v>559</v>
      </c>
      <c r="B66" s="475" t="s">
        <v>454</v>
      </c>
      <c r="C66" s="107" t="s">
        <v>162</v>
      </c>
      <c r="D66" s="469">
        <f>SUM(E66:G66)</f>
        <v>0</v>
      </c>
      <c r="E66" s="473" t="s">
        <v>772</v>
      </c>
      <c r="F66" s="473" t="s">
        <v>772</v>
      </c>
      <c r="G66" s="473" t="s">
        <v>772</v>
      </c>
      <c r="H66" s="473"/>
      <c r="I66" s="473"/>
      <c r="J66" s="473"/>
      <c r="K66" s="473"/>
      <c r="L66" s="67"/>
    </row>
    <row r="67" spans="1:12" ht="14.25">
      <c r="A67" s="107" t="s">
        <v>560</v>
      </c>
      <c r="B67" s="466" t="s">
        <v>666</v>
      </c>
      <c r="C67" s="107" t="s">
        <v>595</v>
      </c>
      <c r="D67" s="119">
        <f>IF(D62=0,0,SUMPRODUCT(E67:K67,E62:K62)/D62)</f>
        <v>0</v>
      </c>
      <c r="E67" s="9" t="s">
        <v>772</v>
      </c>
      <c r="F67" s="9" t="s">
        <v>772</v>
      </c>
      <c r="G67" s="9" t="s">
        <v>772</v>
      </c>
      <c r="H67" s="9"/>
      <c r="I67" s="9"/>
      <c r="J67" s="9"/>
      <c r="K67" s="9"/>
    </row>
    <row r="68" spans="1:12">
      <c r="A68" s="107">
        <v>5</v>
      </c>
      <c r="B68" s="154" t="s">
        <v>388</v>
      </c>
      <c r="C68" s="107" t="s">
        <v>7</v>
      </c>
      <c r="D68" s="157">
        <f>IF(D59=0,0,IF(D58=0,0,SUM(D62:D64)/(D58/D59)))</f>
        <v>0</v>
      </c>
      <c r="E68" s="157" t="s">
        <v>772</v>
      </c>
      <c r="F68" s="157" t="s">
        <v>772</v>
      </c>
      <c r="G68" s="157" t="s">
        <v>772</v>
      </c>
      <c r="H68" s="157">
        <f t="shared" ref="H68:K68" si="4">IF(H59=0,0,IF(H58=0,0,SUM(H62:H64)/(H58/H59)))</f>
        <v>0</v>
      </c>
      <c r="I68" s="157">
        <f t="shared" si="4"/>
        <v>0</v>
      </c>
      <c r="J68" s="157">
        <f t="shared" si="4"/>
        <v>0</v>
      </c>
      <c r="K68" s="157">
        <f t="shared" si="4"/>
        <v>0</v>
      </c>
      <c r="L68" s="67"/>
    </row>
    <row r="69" spans="1:12"/>
    <row r="70" spans="1:12">
      <c r="A70" s="107" t="s">
        <v>760</v>
      </c>
      <c r="B70" s="466" t="s">
        <v>761</v>
      </c>
      <c r="C70" s="107" t="s">
        <v>162</v>
      </c>
      <c r="D70" s="119"/>
      <c r="E70" s="9" t="s">
        <v>772</v>
      </c>
      <c r="F70" s="9" t="s">
        <v>772</v>
      </c>
      <c r="G70" s="9" t="s">
        <v>772</v>
      </c>
      <c r="K70" s="481"/>
    </row>
    <row r="71" spans="1:12">
      <c r="A71" s="107" t="s">
        <v>762</v>
      </c>
      <c r="B71" s="466" t="s">
        <v>763</v>
      </c>
      <c r="C71" s="107" t="s">
        <v>46</v>
      </c>
      <c r="D71" s="119"/>
      <c r="E71" s="9" t="s">
        <v>772</v>
      </c>
      <c r="F71" s="9" t="s">
        <v>772</v>
      </c>
      <c r="G71" s="9" t="s">
        <v>772</v>
      </c>
      <c r="H71" s="482"/>
      <c r="I71" s="483"/>
      <c r="J71" s="484"/>
      <c r="K71" s="483"/>
    </row>
    <row r="72" spans="1:12" customFormat="1">
      <c r="A72" s="107" t="s">
        <v>764</v>
      </c>
      <c r="B72" s="466" t="s">
        <v>765</v>
      </c>
      <c r="C72" s="107" t="s">
        <v>46</v>
      </c>
      <c r="D72" s="119"/>
      <c r="E72" s="9" t="s">
        <v>772</v>
      </c>
      <c r="F72" s="9" t="s">
        <v>772</v>
      </c>
      <c r="G72" s="9" t="s">
        <v>772</v>
      </c>
      <c r="K72" s="490"/>
    </row>
    <row r="73" spans="1:12">
      <c r="A73" s="107" t="s">
        <v>766</v>
      </c>
      <c r="B73" s="466" t="s">
        <v>163</v>
      </c>
      <c r="C73" s="107" t="s">
        <v>164</v>
      </c>
      <c r="D73" s="119"/>
      <c r="E73" s="660" t="s">
        <v>772</v>
      </c>
      <c r="F73" s="660" t="s">
        <v>772</v>
      </c>
      <c r="G73" s="660" t="s">
        <v>772</v>
      </c>
      <c r="J73" s="484"/>
      <c r="K73" s="481"/>
    </row>
    <row r="74" spans="1:12">
      <c r="B74" s="485"/>
      <c r="K74" s="488"/>
    </row>
    <row r="75" spans="1:12">
      <c r="B75" s="485"/>
      <c r="K75" s="488"/>
    </row>
    <row r="76" spans="1:12">
      <c r="B76" s="485"/>
      <c r="K76" s="488"/>
    </row>
    <row r="77" spans="1:12"/>
    <row r="78" spans="1:12">
      <c r="B78" s="133" t="str">
        <f>Разходи!A91</f>
        <v>Финансов директор:</v>
      </c>
      <c r="G78" s="486" t="str">
        <f>Разходи!E91</f>
        <v>Изп. директор:</v>
      </c>
      <c r="I78" s="201"/>
      <c r="J78" s="201"/>
    </row>
    <row r="79" spans="1:12">
      <c r="C79" s="487" t="str">
        <f>Разходи!$B$93</f>
        <v>/ Даниел Бойчев /</v>
      </c>
      <c r="G79" s="201"/>
      <c r="H79" s="201" t="str">
        <f>Разходи!$F$93</f>
        <v>/ Ч.Стойнев /</v>
      </c>
      <c r="I79" s="201"/>
      <c r="J79" s="201"/>
    </row>
    <row r="80" spans="1:12"/>
  </sheetData>
  <mergeCells count="11">
    <mergeCell ref="D4:K4"/>
    <mergeCell ref="B12:K12"/>
    <mergeCell ref="B1:I1"/>
    <mergeCell ref="B2:I2"/>
    <mergeCell ref="D51:K51"/>
    <mergeCell ref="I14:K14"/>
    <mergeCell ref="D14:H14"/>
    <mergeCell ref="I28:I33"/>
    <mergeCell ref="J28:J33"/>
    <mergeCell ref="K28:K33"/>
    <mergeCell ref="B49:K49"/>
  </mergeCells>
  <phoneticPr fontId="28" type="noConversion"/>
  <printOptions horizontalCentered="1" verticalCentered="1"/>
  <pageMargins left="0" right="0" top="0" bottom="0" header="0" footer="0"/>
  <pageSetup paperSize="9" scale="83" orientation="portrait" blackAndWhite="1" horizontalDpi="300" verticalDpi="300" r:id="rId1"/>
  <ignoredErrors>
    <ignoredError sqref="D10 F19:G19" unlockedFormula="1"/>
    <ignoredError sqref="E10:K10 D8:D9 E19" formulaRange="1" unlockedFormula="1"/>
    <ignoredError sqref="I19:I22 I17 I23 K23 D23" formula="1"/>
    <ignoredError sqref="J19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Zeros="0" workbookViewId="0">
      <selection activeCell="E37" sqref="E37:F37"/>
    </sheetView>
  </sheetViews>
  <sheetFormatPr defaultColWidth="0" defaultRowHeight="12.75" customHeight="1" zeroHeight="1"/>
  <cols>
    <col min="1" max="1" width="3.5703125" style="103" customWidth="1"/>
    <col min="2" max="2" width="28.5703125" style="103" customWidth="1"/>
    <col min="3" max="3" width="7.85546875" style="103" customWidth="1"/>
    <col min="4" max="10" width="9.5703125" style="103" customWidth="1"/>
    <col min="11" max="12" width="8.5703125" style="103" customWidth="1"/>
    <col min="13" max="13" width="8.85546875" style="103" customWidth="1"/>
    <col min="14" max="16384" width="8.85546875" style="103" hidden="1"/>
  </cols>
  <sheetData>
    <row r="1" spans="1:12" ht="12.75" customHeight="1">
      <c r="A1" s="102">
        <v>2</v>
      </c>
      <c r="B1" s="838" t="s">
        <v>695</v>
      </c>
      <c r="C1" s="838"/>
      <c r="D1" s="838"/>
      <c r="E1" s="838"/>
      <c r="F1" s="838"/>
      <c r="G1" s="838"/>
      <c r="H1" s="838"/>
      <c r="I1" s="838"/>
      <c r="J1" s="838"/>
      <c r="K1" s="104"/>
      <c r="L1" s="133" t="s">
        <v>696</v>
      </c>
    </row>
    <row r="2" spans="1:12" ht="12.75" customHeight="1">
      <c r="B2" s="838" t="str">
        <f>'ТИП-ПРОИЗ'!B3</f>
        <v>ТЕЦ "Бобов дол" АД</v>
      </c>
      <c r="C2" s="838"/>
      <c r="D2" s="838"/>
      <c r="E2" s="838"/>
      <c r="F2" s="838"/>
      <c r="G2" s="838"/>
      <c r="H2" s="838"/>
      <c r="I2" s="838"/>
      <c r="J2" s="838"/>
      <c r="K2" s="104"/>
      <c r="L2" s="104"/>
    </row>
    <row r="3" spans="1:12" ht="12.75" customHeight="1"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ht="12.75" customHeight="1">
      <c r="B4" s="756" t="s">
        <v>565</v>
      </c>
      <c r="C4" s="756"/>
      <c r="D4" s="756"/>
      <c r="E4" s="756"/>
      <c r="F4" s="756"/>
      <c r="G4" s="756"/>
      <c r="H4" s="756"/>
      <c r="I4" s="756"/>
      <c r="J4" s="756"/>
      <c r="K4" s="104"/>
      <c r="L4" s="104"/>
    </row>
    <row r="5" spans="1:12"/>
    <row r="6" spans="1:12">
      <c r="A6" s="839">
        <f>'ТИП-ПРОИЗ'!$B$5</f>
        <v>7.2024999999999997</v>
      </c>
      <c r="B6" s="839"/>
      <c r="C6" s="839"/>
      <c r="D6" s="837" t="s">
        <v>382</v>
      </c>
      <c r="E6" s="837"/>
      <c r="F6" s="837"/>
      <c r="G6" s="837"/>
      <c r="H6" s="837"/>
      <c r="I6" s="837"/>
      <c r="J6" s="837"/>
      <c r="K6" s="837"/>
      <c r="L6" s="837"/>
    </row>
    <row r="7" spans="1:12">
      <c r="A7" s="141">
        <v>1</v>
      </c>
      <c r="B7" s="142" t="s">
        <v>254</v>
      </c>
      <c r="C7" s="143" t="s">
        <v>380</v>
      </c>
      <c r="D7" s="102" t="s">
        <v>152</v>
      </c>
      <c r="E7" s="141" t="s">
        <v>165</v>
      </c>
      <c r="F7" s="141" t="s">
        <v>166</v>
      </c>
      <c r="G7" s="141" t="s">
        <v>167</v>
      </c>
      <c r="H7" s="141" t="s">
        <v>209</v>
      </c>
      <c r="I7" s="141" t="s">
        <v>210</v>
      </c>
      <c r="J7" s="141" t="s">
        <v>211</v>
      </c>
      <c r="K7" s="141" t="s">
        <v>381</v>
      </c>
      <c r="L7" s="141" t="s">
        <v>575</v>
      </c>
    </row>
    <row r="8" spans="1:12">
      <c r="A8" s="144" t="s">
        <v>255</v>
      </c>
      <c r="B8" s="145" t="str">
        <f>'ТИП-ПРОИЗ'!E6</f>
        <v>01.07.2024-
30.06.2025</v>
      </c>
      <c r="C8" s="144" t="s">
        <v>379</v>
      </c>
      <c r="D8" s="146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4" t="s">
        <v>256</v>
      </c>
      <c r="B9" s="147" t="s">
        <v>313</v>
      </c>
      <c r="C9" s="144" t="s">
        <v>240</v>
      </c>
      <c r="D9" s="146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4" t="s">
        <v>257</v>
      </c>
      <c r="B10" s="148" t="s">
        <v>378</v>
      </c>
      <c r="C10" s="144" t="s">
        <v>7</v>
      </c>
      <c r="D10" s="149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36" t="str">
        <f>'ТИП-ПРОИЗ'!E6</f>
        <v>01.07.2024-
30.06.2025</v>
      </c>
      <c r="B12" s="836"/>
      <c r="C12" s="836"/>
      <c r="D12" s="837" t="s">
        <v>685</v>
      </c>
      <c r="E12" s="837"/>
      <c r="F12" s="837"/>
      <c r="G12" s="837"/>
      <c r="H12" s="837"/>
      <c r="I12" s="837"/>
      <c r="J12" s="837"/>
      <c r="K12" s="837"/>
      <c r="L12" s="837"/>
    </row>
    <row r="13" spans="1:12">
      <c r="A13" s="141">
        <v>1</v>
      </c>
      <c r="B13" s="142" t="s">
        <v>254</v>
      </c>
      <c r="C13" s="143" t="s">
        <v>380</v>
      </c>
      <c r="D13" s="102" t="s">
        <v>152</v>
      </c>
      <c r="E13" s="141" t="s">
        <v>165</v>
      </c>
      <c r="F13" s="141" t="s">
        <v>166</v>
      </c>
      <c r="G13" s="141" t="s">
        <v>167</v>
      </c>
      <c r="H13" s="141" t="s">
        <v>209</v>
      </c>
      <c r="I13" s="141" t="s">
        <v>210</v>
      </c>
      <c r="J13" s="141" t="s">
        <v>211</v>
      </c>
      <c r="K13" s="141" t="s">
        <v>381</v>
      </c>
      <c r="L13" s="141" t="s">
        <v>575</v>
      </c>
    </row>
    <row r="14" spans="1:12">
      <c r="A14" s="144" t="s">
        <v>255</v>
      </c>
      <c r="B14" s="147" t="s">
        <v>686</v>
      </c>
      <c r="C14" s="144" t="s">
        <v>687</v>
      </c>
      <c r="D14" s="496"/>
      <c r="E14" s="43"/>
      <c r="F14" s="43"/>
      <c r="G14" s="43"/>
      <c r="H14" s="43"/>
      <c r="I14" s="43"/>
      <c r="J14" s="43"/>
      <c r="K14" s="43"/>
      <c r="L14" s="43"/>
    </row>
    <row r="15" spans="1:12">
      <c r="A15" s="144" t="s">
        <v>256</v>
      </c>
      <c r="B15" s="147" t="s">
        <v>688</v>
      </c>
      <c r="C15" s="144" t="s">
        <v>70</v>
      </c>
      <c r="D15" s="146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4" t="s">
        <v>257</v>
      </c>
      <c r="B16" s="148" t="s">
        <v>243</v>
      </c>
      <c r="C16" s="144" t="s">
        <v>7</v>
      </c>
      <c r="D16" s="149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38" t="s">
        <v>566</v>
      </c>
      <c r="C18" s="838"/>
      <c r="D18" s="838"/>
      <c r="E18" s="838"/>
      <c r="F18" s="838"/>
      <c r="G18" s="838"/>
      <c r="H18" s="838"/>
      <c r="I18" s="838"/>
      <c r="J18" s="838"/>
      <c r="K18" s="498"/>
      <c r="L18" s="498"/>
    </row>
    <row r="19" spans="1:12"/>
    <row r="20" spans="1:12">
      <c r="A20" s="839">
        <f>'ТИП-ПРОИЗ'!$B$5</f>
        <v>7.2024999999999997</v>
      </c>
      <c r="B20" s="839"/>
      <c r="C20" s="839"/>
      <c r="D20" s="837" t="s">
        <v>561</v>
      </c>
      <c r="E20" s="837"/>
      <c r="F20" s="837"/>
      <c r="G20" s="837"/>
      <c r="H20" s="837"/>
      <c r="I20" s="837"/>
      <c r="J20" s="837"/>
      <c r="K20" s="837"/>
      <c r="L20" s="837"/>
    </row>
    <row r="21" spans="1:12">
      <c r="A21" s="141">
        <v>2</v>
      </c>
      <c r="B21" s="142" t="s">
        <v>574</v>
      </c>
      <c r="C21" s="143" t="s">
        <v>380</v>
      </c>
      <c r="D21" s="102" t="s">
        <v>152</v>
      </c>
      <c r="E21" s="141" t="s">
        <v>567</v>
      </c>
      <c r="F21" s="141" t="s">
        <v>568</v>
      </c>
      <c r="G21" s="141" t="s">
        <v>569</v>
      </c>
      <c r="H21" s="141" t="s">
        <v>570</v>
      </c>
      <c r="I21" s="141" t="s">
        <v>571</v>
      </c>
      <c r="J21" s="141" t="s">
        <v>572</v>
      </c>
      <c r="K21" s="141" t="s">
        <v>573</v>
      </c>
      <c r="L21" s="141" t="s">
        <v>576</v>
      </c>
    </row>
    <row r="22" spans="1:12">
      <c r="A22" s="144" t="s">
        <v>271</v>
      </c>
      <c r="B22" s="145" t="str">
        <f>B8</f>
        <v>01.07.2024-
30.06.2025</v>
      </c>
      <c r="C22" s="144" t="s">
        <v>379</v>
      </c>
      <c r="D22" s="146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4" t="s">
        <v>272</v>
      </c>
      <c r="B23" s="150" t="s">
        <v>562</v>
      </c>
      <c r="C23" s="144" t="s">
        <v>162</v>
      </c>
      <c r="D23" s="146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4" t="s">
        <v>275</v>
      </c>
      <c r="B24" s="150" t="s">
        <v>563</v>
      </c>
      <c r="C24" s="144" t="s">
        <v>564</v>
      </c>
      <c r="D24" s="146"/>
      <c r="E24" s="55"/>
      <c r="F24" s="55"/>
      <c r="G24" s="55"/>
      <c r="H24" s="55"/>
      <c r="I24" s="55"/>
      <c r="J24" s="55"/>
      <c r="K24" s="55"/>
      <c r="L24" s="55"/>
    </row>
    <row r="25" spans="1:12">
      <c r="A25" s="144" t="s">
        <v>273</v>
      </c>
      <c r="B25" s="147" t="s">
        <v>313</v>
      </c>
      <c r="C25" s="144" t="s">
        <v>240</v>
      </c>
      <c r="D25" s="146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4" t="s">
        <v>274</v>
      </c>
      <c r="B26" s="148" t="s">
        <v>378</v>
      </c>
      <c r="C26" s="144" t="s">
        <v>7</v>
      </c>
      <c r="D26" s="149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36" t="str">
        <f>A12</f>
        <v>01.07.2024-
30.06.2025</v>
      </c>
      <c r="B28" s="836"/>
      <c r="C28" s="836"/>
      <c r="D28" s="837" t="s">
        <v>689</v>
      </c>
      <c r="E28" s="837"/>
      <c r="F28" s="837"/>
      <c r="G28" s="837"/>
      <c r="H28" s="837"/>
      <c r="I28" s="837"/>
      <c r="J28" s="837"/>
      <c r="K28" s="837"/>
      <c r="L28" s="837"/>
    </row>
    <row r="29" spans="1:12">
      <c r="A29" s="141">
        <v>2</v>
      </c>
      <c r="B29" s="142" t="s">
        <v>574</v>
      </c>
      <c r="C29" s="143" t="s">
        <v>380</v>
      </c>
      <c r="D29" s="102" t="s">
        <v>152</v>
      </c>
      <c r="E29" s="141" t="s">
        <v>567</v>
      </c>
      <c r="F29" s="141" t="s">
        <v>568</v>
      </c>
      <c r="G29" s="141" t="s">
        <v>569</v>
      </c>
      <c r="H29" s="141" t="s">
        <v>570</v>
      </c>
      <c r="I29" s="141" t="s">
        <v>571</v>
      </c>
      <c r="J29" s="141" t="s">
        <v>572</v>
      </c>
      <c r="K29" s="141" t="s">
        <v>573</v>
      </c>
      <c r="L29" s="141" t="s">
        <v>576</v>
      </c>
    </row>
    <row r="30" spans="1:12">
      <c r="A30" s="144" t="s">
        <v>271</v>
      </c>
      <c r="B30" s="147" t="s">
        <v>686</v>
      </c>
      <c r="C30" s="144" t="s">
        <v>687</v>
      </c>
      <c r="D30" s="496"/>
      <c r="E30" s="43"/>
      <c r="F30" s="43"/>
      <c r="G30" s="43"/>
      <c r="H30" s="43"/>
      <c r="I30" s="43"/>
      <c r="J30" s="43"/>
      <c r="K30" s="43"/>
      <c r="L30" s="43"/>
    </row>
    <row r="31" spans="1:12">
      <c r="A31" s="144" t="s">
        <v>272</v>
      </c>
      <c r="B31" s="150" t="s">
        <v>692</v>
      </c>
      <c r="C31" s="144" t="s">
        <v>23</v>
      </c>
      <c r="D31" s="146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4" t="s">
        <v>275</v>
      </c>
      <c r="B32" s="150" t="s">
        <v>693</v>
      </c>
      <c r="C32" s="144" t="s">
        <v>162</v>
      </c>
      <c r="D32" s="146">
        <f>IF(D30=0,0,D31/D30)</f>
        <v>0</v>
      </c>
      <c r="E32" s="146">
        <f t="shared" ref="E32:L32" si="0">IF(E30=0,0,E31/E30)</f>
        <v>0</v>
      </c>
      <c r="F32" s="146">
        <f t="shared" si="0"/>
        <v>0</v>
      </c>
      <c r="G32" s="146">
        <f t="shared" si="0"/>
        <v>0</v>
      </c>
      <c r="H32" s="146">
        <f t="shared" si="0"/>
        <v>0</v>
      </c>
      <c r="I32" s="146">
        <f t="shared" si="0"/>
        <v>0</v>
      </c>
      <c r="J32" s="146">
        <f t="shared" si="0"/>
        <v>0</v>
      </c>
      <c r="K32" s="146">
        <f t="shared" si="0"/>
        <v>0</v>
      </c>
      <c r="L32" s="146">
        <f t="shared" si="0"/>
        <v>0</v>
      </c>
    </row>
    <row r="33" spans="1:12">
      <c r="A33" s="144" t="s">
        <v>273</v>
      </c>
      <c r="B33" s="150" t="s">
        <v>691</v>
      </c>
      <c r="C33" s="144" t="s">
        <v>564</v>
      </c>
      <c r="D33" s="146"/>
      <c r="E33" s="55"/>
      <c r="F33" s="55"/>
      <c r="G33" s="55"/>
      <c r="H33" s="55"/>
      <c r="I33" s="55"/>
      <c r="J33" s="55"/>
      <c r="K33" s="55"/>
      <c r="L33" s="55"/>
    </row>
    <row r="34" spans="1:12">
      <c r="A34" s="144" t="s">
        <v>274</v>
      </c>
      <c r="B34" s="147" t="s">
        <v>688</v>
      </c>
      <c r="C34" s="144" t="s">
        <v>70</v>
      </c>
      <c r="D34" s="146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4" t="s">
        <v>690</v>
      </c>
      <c r="B35" s="148" t="s">
        <v>243</v>
      </c>
      <c r="C35" s="144" t="s">
        <v>7</v>
      </c>
      <c r="D35" s="149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48" t="s">
        <v>694</v>
      </c>
      <c r="C37" s="144" t="s">
        <v>7</v>
      </c>
      <c r="D37" s="149">
        <f>IF(SUM(D15,D34)=0,0,SUM(D15*D16,D34*D35)/SUM(D15,D34))</f>
        <v>0</v>
      </c>
      <c r="E37" s="497" t="s">
        <v>772</v>
      </c>
      <c r="F37" s="489" t="s">
        <v>772</v>
      </c>
    </row>
    <row r="38" spans="1:12"/>
    <row r="39" spans="1:12"/>
    <row r="40" spans="1:12">
      <c r="B40" s="133"/>
      <c r="G40" s="134"/>
      <c r="I40" s="135"/>
      <c r="J40" s="135"/>
    </row>
    <row r="41" spans="1:12">
      <c r="A41" s="132"/>
      <c r="C41" s="136"/>
      <c r="G41" s="135"/>
      <c r="H41" s="137"/>
      <c r="I41" s="137"/>
      <c r="J41" s="137"/>
    </row>
    <row r="42" spans="1:12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honeticPr fontId="86" type="noConversion"/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2025-03-27T13:04:08Z</cp:lastPrinted>
  <dcterms:created xsi:type="dcterms:W3CDTF">2002-07-02T13:08:08Z</dcterms:created>
  <dcterms:modified xsi:type="dcterms:W3CDTF">2025-03-27T13:04:32Z</dcterms:modified>
</cp:coreProperties>
</file>